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unalni.politika\Dotacni.system.20.12.2015\"/>
    </mc:Choice>
  </mc:AlternateContent>
  <bookViews>
    <workbookView xWindow="0" yWindow="0" windowWidth="19200" windowHeight="7340"/>
  </bookViews>
  <sheets>
    <sheet name="Hodnocení" sheetId="2" r:id="rId1"/>
    <sheet name="List3" sheetId="3" r:id="rId2"/>
  </sheets>
  <definedNames>
    <definedName name="_xlnm.Print_Area" localSheetId="0">Hodnocení!$A$1:$E$45</definedName>
  </definedNames>
  <calcPr calcId="152511"/>
</workbook>
</file>

<file path=xl/calcChain.xml><?xml version="1.0" encoding="utf-8"?>
<calcChain xmlns="http://schemas.openxmlformats.org/spreadsheetml/2006/main">
  <c r="L2" i="2" l="1"/>
  <c r="N2" i="2"/>
  <c r="P2" i="2"/>
  <c r="R2" i="2"/>
  <c r="J2" i="2"/>
  <c r="R23" i="2"/>
  <c r="P23" i="2"/>
  <c r="D25" i="2"/>
  <c r="D7" i="2"/>
  <c r="H4" i="2" l="1"/>
  <c r="I7" i="2"/>
  <c r="I8" i="2"/>
  <c r="I9" i="2"/>
  <c r="K9" i="2" s="1"/>
  <c r="I10" i="2"/>
  <c r="K10" i="2" s="1"/>
  <c r="M10" i="2"/>
  <c r="O10" i="2"/>
  <c r="I11" i="2"/>
  <c r="K11" i="2" s="1"/>
  <c r="I12" i="2"/>
  <c r="I13" i="2"/>
  <c r="I14" i="2"/>
  <c r="O14" i="2" s="1"/>
  <c r="I15" i="2"/>
  <c r="O15" i="2" s="1"/>
  <c r="I16" i="2"/>
  <c r="I17" i="2"/>
  <c r="I18" i="2"/>
  <c r="I19" i="2"/>
  <c r="O19" i="2" s="1"/>
  <c r="I20" i="2"/>
  <c r="O20" i="2" s="1"/>
  <c r="I21" i="2"/>
  <c r="I22" i="2"/>
  <c r="K22" i="2" s="1"/>
  <c r="I23" i="2"/>
  <c r="K23" i="2" s="1"/>
  <c r="I24" i="2"/>
  <c r="O24" i="2" s="1"/>
  <c r="I25" i="2"/>
  <c r="K25" i="2" s="1"/>
  <c r="C26" i="2"/>
  <c r="C37" i="2"/>
  <c r="O11" i="2" l="1"/>
  <c r="M11" i="2"/>
  <c r="M24" i="2"/>
  <c r="K19" i="2"/>
  <c r="M19" i="2"/>
  <c r="M20" i="2"/>
  <c r="K20" i="2"/>
  <c r="K21" i="2"/>
  <c r="S21" i="2"/>
  <c r="U21" i="2"/>
  <c r="Q21" i="2"/>
  <c r="U15" i="2"/>
  <c r="Q15" i="2"/>
  <c r="S15" i="2"/>
  <c r="U14" i="2"/>
  <c r="S14" i="2"/>
  <c r="Q14" i="2"/>
  <c r="M15" i="2"/>
  <c r="M14" i="2"/>
  <c r="S10" i="2"/>
  <c r="U10" i="2"/>
  <c r="Q10" i="2"/>
  <c r="K17" i="2"/>
  <c r="Q17" i="2"/>
  <c r="S17" i="2"/>
  <c r="U17" i="2"/>
  <c r="K15" i="2"/>
  <c r="K14" i="2"/>
  <c r="O23" i="2"/>
  <c r="I6" i="2"/>
  <c r="S25" i="2"/>
  <c r="Q25" i="2"/>
  <c r="U25" i="2"/>
  <c r="O25" i="2"/>
  <c r="M25" i="2"/>
  <c r="U20" i="2"/>
  <c r="Q20" i="2"/>
  <c r="S20" i="2"/>
  <c r="S16" i="2"/>
  <c r="U16" i="2"/>
  <c r="Q16" i="2"/>
  <c r="O16" i="2"/>
  <c r="M16" i="2"/>
  <c r="K16" i="2"/>
  <c r="O9" i="2"/>
  <c r="M9" i="2"/>
  <c r="Q11" i="2"/>
  <c r="U11" i="2"/>
  <c r="S11" i="2"/>
  <c r="S24" i="2"/>
  <c r="Q24" i="2"/>
  <c r="U24" i="2"/>
  <c r="U23" i="2"/>
  <c r="S23" i="2"/>
  <c r="Q23" i="2"/>
  <c r="M23" i="2"/>
  <c r="M22" i="2"/>
  <c r="Q22" i="2"/>
  <c r="S22" i="2"/>
  <c r="U22" i="2"/>
  <c r="O22" i="2"/>
  <c r="Q19" i="2"/>
  <c r="U19" i="2"/>
  <c r="S19" i="2"/>
  <c r="Q18" i="2"/>
  <c r="S18" i="2"/>
  <c r="U18" i="2"/>
  <c r="O18" i="2"/>
  <c r="M18" i="2"/>
  <c r="K18" i="2"/>
  <c r="K13" i="2"/>
  <c r="Q13" i="2"/>
  <c r="S13" i="2"/>
  <c r="U13" i="2"/>
  <c r="K12" i="2"/>
  <c r="Q12" i="2"/>
  <c r="S12" i="2"/>
  <c r="U12" i="2"/>
  <c r="K7" i="2"/>
  <c r="U7" i="2"/>
  <c r="Q7" i="2"/>
  <c r="S7" i="2"/>
  <c r="Q9" i="2"/>
  <c r="S9" i="2"/>
  <c r="U9" i="2"/>
  <c r="K8" i="2"/>
  <c r="S8" i="2"/>
  <c r="U8" i="2"/>
  <c r="Q8" i="2"/>
  <c r="M21" i="2"/>
  <c r="O21" i="2"/>
  <c r="O8" i="2"/>
  <c r="M8" i="2"/>
  <c r="O12" i="2"/>
  <c r="M12" i="2"/>
  <c r="O17" i="2"/>
  <c r="M17" i="2"/>
  <c r="O13" i="2"/>
  <c r="M13" i="2"/>
  <c r="M7" i="2"/>
  <c r="O7" i="2"/>
  <c r="K6" i="2" l="1"/>
  <c r="J5" i="2" s="1"/>
  <c r="Q6" i="2"/>
  <c r="S6" i="2"/>
  <c r="U6" i="2"/>
  <c r="T5" i="2" s="1"/>
  <c r="M6" i="2"/>
  <c r="O6" i="2"/>
  <c r="H6" i="2" l="1"/>
  <c r="P5" i="2"/>
  <c r="R5" i="2"/>
  <c r="L5" i="2"/>
  <c r="N5" i="2"/>
  <c r="D12" i="2"/>
  <c r="C6" i="2"/>
  <c r="L6" i="2" s="1"/>
  <c r="R6" i="2" l="1"/>
  <c r="J6" i="2"/>
  <c r="N6" i="2"/>
  <c r="T6" i="2"/>
  <c r="P6" i="2"/>
</calcChain>
</file>

<file path=xl/comments1.xml><?xml version="1.0" encoding="utf-8"?>
<comments xmlns="http://schemas.openxmlformats.org/spreadsheetml/2006/main">
  <authors>
    <author>Jan Mareš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Například příjmy plynoucí z pronájmu prostur k jiným účelům (restaurace, rehabilitace, disco, …)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Nutno doložit seznamem členské základny s ročníky narození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Nutno doložit seznamem členské základny s ročníky narození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Nutno doložit seznamem členské základny s ročníky narození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Kvalifikace nutno doložit výpisem z rejstříku zastřešující organizace nebo okopírovanou licencí či průkazem.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Pouze náklady na cestovné spojené s realizací projektu, nikoliv pro doprovodné osoby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Startovné, vklady do soutěží, rozhodčí, nikoliv pokuty, přestupy a hostování.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Hodnocení přínosu projektu pro cílovou skupinu obyvatel, pro město, komunitu.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38"/>
          </rPr>
          <t>Jan Mareš:</t>
        </r>
        <r>
          <rPr>
            <sz val="9"/>
            <color indexed="81"/>
            <rFont val="Tahoma"/>
            <family val="2"/>
            <charset val="238"/>
          </rPr>
          <t xml:space="preserve">
Subjektivní hodnocení na základě písemného zhodnocení žadatele</t>
        </r>
      </text>
    </comment>
  </commentList>
</comments>
</file>

<file path=xl/sharedStrings.xml><?xml version="1.0" encoding="utf-8"?>
<sst xmlns="http://schemas.openxmlformats.org/spreadsheetml/2006/main" count="61" uniqueCount="53">
  <si>
    <t>Příloha č. 1 - Přehled oblastí a hodnoticí kritéria</t>
  </si>
  <si>
    <t>Granty na provoz:</t>
  </si>
  <si>
    <t>Granty na akce:</t>
  </si>
  <si>
    <t>přínos projektu</t>
  </si>
  <si>
    <t>provázanost na další projekty a záměry žadatele, partnerů nebo města</t>
  </si>
  <si>
    <t>hospodárnost a efektivita projektu</t>
  </si>
  <si>
    <t>organizační a personální zajištění akce</t>
  </si>
  <si>
    <t>spolupráce s dalšími subjekty</t>
  </si>
  <si>
    <t>připravenost a realizovatelnost projektu</t>
  </si>
  <si>
    <t>Granty na investice</t>
  </si>
  <si>
    <t>přímý vliv na zvýšení kvality činnosti organizace</t>
  </si>
  <si>
    <t>Celkem</t>
  </si>
  <si>
    <t>žadatel</t>
  </si>
  <si>
    <t>dotace 2015</t>
  </si>
  <si>
    <t>Maximální</t>
  </si>
  <si>
    <t>počet členů U18</t>
  </si>
  <si>
    <t>počet členů 60+</t>
  </si>
  <si>
    <t xml:space="preserve">celkový počet členů </t>
  </si>
  <si>
    <t xml:space="preserve">odměny a mzdové náklady </t>
  </si>
  <si>
    <t>jiné nespecifikované náklady</t>
  </si>
  <si>
    <t>spolufinancování z vlastních zdrojů (Kč/člen)</t>
  </si>
  <si>
    <t>cestovné (tis Kč)</t>
  </si>
  <si>
    <t>přínos projektu (stupnice 0-10)</t>
  </si>
  <si>
    <t>Sokol</t>
  </si>
  <si>
    <t>MSK</t>
  </si>
  <si>
    <t>TK</t>
  </si>
  <si>
    <t>DFK</t>
  </si>
  <si>
    <t>VK MH</t>
  </si>
  <si>
    <t>max uznatelné náklady</t>
  </si>
  <si>
    <t>platby svazům a zastřešujícím organizacím (tis. Kč)</t>
  </si>
  <si>
    <t xml:space="preserve">příspěvek k řešení aktuálního problému </t>
  </si>
  <si>
    <t>propagace projektu a reprezentace města</t>
  </si>
  <si>
    <t>celková kvalita projektu (jasná definice cílů, analýza potřeb)</t>
  </si>
  <si>
    <t xml:space="preserve">max.                                   70%                                          uznatelných nákladů                (max. 50 tis. Kč) </t>
  </si>
  <si>
    <t>max.                        20%                             uznatelných nákladů                (max. 100 tis. Kč)</t>
  </si>
  <si>
    <t>soustředění zajištěné vlastními silami (tis. Kč)</t>
  </si>
  <si>
    <t>pronájem ostatních zařízení</t>
  </si>
  <si>
    <t>počet kvalifikovaných vedoucích</t>
  </si>
  <si>
    <t>nákup vybavení (tis. Kč)</t>
  </si>
  <si>
    <t>udržitelnost projektu</t>
  </si>
  <si>
    <t>přínos projektu pro cílovou skupinu</t>
  </si>
  <si>
    <t>přínos projektu pro město a komunitu</t>
  </si>
  <si>
    <t>náklady na energie (tis. Kč)</t>
  </si>
  <si>
    <t>opravy a údržba (tis. Kč)</t>
  </si>
  <si>
    <t>příjmy z ostatních aktivit nesouvisejících s účelem organizace (tis. Kč)</t>
  </si>
  <si>
    <t>úspěchy, výkonnost a jejich prezentace</t>
  </si>
  <si>
    <r>
      <t>rozloha spravované nemovitosti (tis.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</si>
  <si>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max. 50% uznatelných nákladů (max. 1 mil. Kč)</t>
  </si>
  <si>
    <t>Typ grantu</t>
  </si>
  <si>
    <t>Kritéria</t>
  </si>
  <si>
    <t>Max. body</t>
  </si>
  <si>
    <t>Výše grantu</t>
  </si>
  <si>
    <t>mzdové náklady na správu zařízení nebo objektu (tis.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</si>
</sst>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-* #,##0\ _K_č_-;\-* #,##0\ _K_č_-;_-* &quot;-&quot;??\ _K_č_-;_-@_-"/>
    <numFmt numFmtId="166" formatCode="0.000%"/>
    <numFmt numFmtId="167" formatCode="0.0000"/>
    <numFmt numFmtId="168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top" wrapText="1"/>
    </xf>
    <xf numFmtId="166" fontId="2" fillId="0" borderId="1" xfId="2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0" xfId="0" applyFont="1"/>
    <xf numFmtId="0" fontId="0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vertical="top" wrapText="1"/>
    </xf>
    <xf numFmtId="0" fontId="9" fillId="4" borderId="4" xfId="0" applyFont="1" applyFill="1" applyBorder="1" applyAlignment="1"/>
    <xf numFmtId="0" fontId="8" fillId="4" borderId="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vertical="top" wrapText="1"/>
    </xf>
    <xf numFmtId="0" fontId="9" fillId="4" borderId="1" xfId="0" applyFont="1" applyFill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view="pageBreakPreview" zoomScale="80" zoomScaleNormal="100" zoomScaleSheetLayoutView="80" workbookViewId="0"/>
  </sheetViews>
  <sheetFormatPr defaultRowHeight="14.5" x14ac:dyDescent="0.35"/>
  <cols>
    <col min="1" max="1" width="16.7265625" customWidth="1"/>
    <col min="2" max="2" width="56" customWidth="1"/>
    <col min="3" max="3" width="9.1796875" customWidth="1"/>
    <col min="4" max="4" width="4.54296875" hidden="1" customWidth="1"/>
    <col min="5" max="5" width="14.81640625" customWidth="1"/>
    <col min="6" max="6" width="1.7265625" hidden="1" customWidth="1"/>
    <col min="7" max="9" width="7.26953125" hidden="1" customWidth="1"/>
    <col min="10" max="15" width="0" hidden="1" customWidth="1"/>
    <col min="16" max="16" width="9.81640625" hidden="1" customWidth="1"/>
    <col min="17" max="17" width="0" hidden="1" customWidth="1"/>
    <col min="18" max="18" width="10.1796875" hidden="1" customWidth="1"/>
    <col min="19" max="19" width="0" hidden="1" customWidth="1"/>
    <col min="20" max="21" width="9.1796875" hidden="1" customWidth="1"/>
  </cols>
  <sheetData>
    <row r="1" spans="1:21" ht="15" customHeight="1" x14ac:dyDescent="0.35">
      <c r="A1" s="29" t="s">
        <v>0</v>
      </c>
      <c r="B1" s="31"/>
      <c r="C1" s="30"/>
      <c r="D1" s="30"/>
      <c r="E1" s="31"/>
      <c r="F1" s="3"/>
      <c r="G1" s="4" t="s">
        <v>12</v>
      </c>
      <c r="H1" s="56" t="s">
        <v>14</v>
      </c>
      <c r="I1" s="57"/>
      <c r="J1" s="56" t="s">
        <v>23</v>
      </c>
      <c r="K1" s="57"/>
      <c r="L1" s="56" t="s">
        <v>24</v>
      </c>
      <c r="M1" s="57"/>
      <c r="N1" s="56" t="s">
        <v>25</v>
      </c>
      <c r="O1" s="57"/>
      <c r="P1" s="56" t="s">
        <v>26</v>
      </c>
      <c r="Q1" s="57"/>
      <c r="R1" s="56" t="s">
        <v>27</v>
      </c>
      <c r="S1" s="57"/>
      <c r="T1" s="56" t="s">
        <v>25</v>
      </c>
      <c r="U1" s="57"/>
    </row>
    <row r="2" spans="1:21" ht="7.5" customHeight="1" thickBot="1" x14ac:dyDescent="0.4">
      <c r="A2" s="29"/>
      <c r="B2" s="31"/>
      <c r="C2" s="30"/>
      <c r="D2" s="30"/>
      <c r="E2" s="31"/>
      <c r="F2" s="3"/>
      <c r="G2" s="4" t="s">
        <v>28</v>
      </c>
      <c r="H2" s="9"/>
      <c r="I2" s="21"/>
      <c r="J2" s="56">
        <f>($C$16*J16+$C$17*J17+$C$18*J18+$C$20*J20+$C$19*J19+$C$21*J21+$C$22*J22)*100</f>
        <v>719000</v>
      </c>
      <c r="K2" s="57"/>
      <c r="L2" s="56">
        <f>($C$16*L16+$C$17*L17+$C$18*L18+$C$20*L20+$C$19*L19+$C$21*L21+$C$22*L22)*100</f>
        <v>667000</v>
      </c>
      <c r="M2" s="57"/>
      <c r="N2" s="56">
        <f>($C$16*N16+$C$17*N17+$C$18*N18+$C$20*N20+$C$19*N19+$C$21*N21+$C$22*N22)*100</f>
        <v>442000</v>
      </c>
      <c r="O2" s="57"/>
      <c r="P2" s="56">
        <f>($C$16*P16+$C$17*P17+$C$18*P18+$C$20*P20+$C$19*P19+$C$21*P21+$C$22*P22)*100</f>
        <v>226600</v>
      </c>
      <c r="Q2" s="57"/>
      <c r="R2" s="56">
        <f>($C$16*R16+$C$17*R17+$C$18*R18+$C$20*R20+$C$19*R19+$C$21*R21+$C$22*R22)*100</f>
        <v>22760</v>
      </c>
      <c r="S2" s="57"/>
      <c r="T2" s="9"/>
      <c r="U2" s="8"/>
    </row>
    <row r="3" spans="1:21" ht="15" hidden="1" customHeight="1" x14ac:dyDescent="0.35">
      <c r="A3" s="29"/>
      <c r="B3" s="31"/>
      <c r="C3" s="30"/>
      <c r="D3" s="30"/>
      <c r="E3" s="31"/>
      <c r="F3" s="3"/>
      <c r="G3" s="4"/>
      <c r="H3" s="9"/>
      <c r="I3" s="21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</row>
    <row r="4" spans="1:21" ht="15" hidden="1" customHeight="1" x14ac:dyDescent="0.35">
      <c r="A4" s="31"/>
      <c r="B4" s="31"/>
      <c r="C4" s="30"/>
      <c r="D4" s="30"/>
      <c r="E4" s="31"/>
      <c r="F4" s="3"/>
      <c r="G4" s="4" t="s">
        <v>13</v>
      </c>
      <c r="H4" s="16">
        <f>E11</f>
        <v>0</v>
      </c>
      <c r="I4" s="13"/>
      <c r="J4" s="56">
        <v>520000</v>
      </c>
      <c r="K4" s="57"/>
      <c r="L4" s="56">
        <v>545000</v>
      </c>
      <c r="M4" s="57"/>
      <c r="N4" s="56">
        <v>280000</v>
      </c>
      <c r="O4" s="57"/>
      <c r="P4" s="56">
        <v>80000</v>
      </c>
      <c r="Q4" s="57"/>
      <c r="R4" s="56">
        <v>12000</v>
      </c>
      <c r="S4" s="57"/>
      <c r="T4" s="56">
        <v>280003</v>
      </c>
      <c r="U4" s="57"/>
    </row>
    <row r="5" spans="1:21" s="26" customFormat="1" ht="30" customHeight="1" x14ac:dyDescent="0.35">
      <c r="A5" s="32" t="s">
        <v>48</v>
      </c>
      <c r="B5" s="33" t="s">
        <v>49</v>
      </c>
      <c r="C5" s="33" t="s">
        <v>50</v>
      </c>
      <c r="D5" s="33"/>
      <c r="E5" s="34" t="s">
        <v>51</v>
      </c>
      <c r="F5" s="23"/>
      <c r="G5" s="22"/>
      <c r="H5" s="24"/>
      <c r="I5" s="25"/>
      <c r="J5" s="58">
        <f>J4/K6</f>
        <v>4361.5623339950234</v>
      </c>
      <c r="K5" s="59"/>
      <c r="L5" s="58">
        <f>L4/M6</f>
        <v>4311.9362835592592</v>
      </c>
      <c r="M5" s="59"/>
      <c r="N5" s="58">
        <f>N4/O6</f>
        <v>5102.0408163265311</v>
      </c>
      <c r="O5" s="59"/>
      <c r="P5" s="58">
        <f t="shared" ref="P5" si="0">P4/Q6</f>
        <v>2497.07532590132</v>
      </c>
      <c r="Q5" s="59"/>
      <c r="R5" s="58">
        <f t="shared" ref="R5" si="1">R4/S6</f>
        <v>1850.9059830788758</v>
      </c>
      <c r="S5" s="59"/>
      <c r="T5" s="58" t="e">
        <f t="shared" ref="T5" si="2">T4/U6</f>
        <v>#DIV/0!</v>
      </c>
      <c r="U5" s="59"/>
    </row>
    <row r="6" spans="1:21" ht="30" customHeight="1" thickBot="1" x14ac:dyDescent="0.4">
      <c r="A6" s="35" t="s">
        <v>1</v>
      </c>
      <c r="B6" s="36" t="s">
        <v>11</v>
      </c>
      <c r="C6" s="36">
        <f>SUM(C7:C25)</f>
        <v>200</v>
      </c>
      <c r="D6" s="37"/>
      <c r="E6" s="60" t="s">
        <v>47</v>
      </c>
      <c r="F6" s="2"/>
      <c r="G6" s="4"/>
      <c r="H6" s="6">
        <f>K6+M6+O6+Q6+S6+U6</f>
        <v>339.01745781687328</v>
      </c>
      <c r="I6" s="20">
        <f>SUM(I7:I25)</f>
        <v>200</v>
      </c>
      <c r="J6" s="15">
        <f>K6/$C$6</f>
        <v>0.59611666666666663</v>
      </c>
      <c r="K6" s="4">
        <f>SUM(K7:K25)</f>
        <v>119.22333333333333</v>
      </c>
      <c r="L6" s="15">
        <f>M6/$C$6</f>
        <v>0.63196666666666668</v>
      </c>
      <c r="M6" s="4">
        <f>SUM(M7:M25)</f>
        <v>126.39333333333335</v>
      </c>
      <c r="N6" s="15">
        <f>O6/$C$6</f>
        <v>0.27439999999999998</v>
      </c>
      <c r="O6" s="4">
        <f>SUM(O7:O25)</f>
        <v>54.879999999999995</v>
      </c>
      <c r="P6" s="15">
        <f t="shared" ref="P6" si="3">Q6/$C$6</f>
        <v>0.16018739837398374</v>
      </c>
      <c r="Q6" s="4">
        <f>SUM(Q7:Q25)</f>
        <v>32.037479674796749</v>
      </c>
      <c r="R6" s="15">
        <f t="shared" ref="R6" si="4">S6/$C$6</f>
        <v>3.2416557377049182E-2</v>
      </c>
      <c r="S6" s="4">
        <f>SUM(S7:S25)</f>
        <v>6.4833114754098364</v>
      </c>
      <c r="T6" s="15">
        <f t="shared" ref="T6" si="5">U6/$C$6</f>
        <v>0</v>
      </c>
      <c r="U6" s="4">
        <f>SUM(U7:U25)</f>
        <v>0</v>
      </c>
    </row>
    <row r="7" spans="1:21" s="28" customFormat="1" ht="15" customHeight="1" thickTop="1" x14ac:dyDescent="0.35">
      <c r="A7" s="38">
        <v>1</v>
      </c>
      <c r="B7" s="39" t="s">
        <v>46</v>
      </c>
      <c r="C7" s="40">
        <v>15</v>
      </c>
      <c r="D7" s="55">
        <f>SUM(C7:C11)</f>
        <v>85</v>
      </c>
      <c r="E7" s="61"/>
      <c r="F7" s="1"/>
      <c r="G7" s="7"/>
      <c r="H7" s="10">
        <v>20</v>
      </c>
      <c r="I7" s="14">
        <f t="shared" ref="I7:I25" si="6">H7*($C7/$H7)</f>
        <v>15</v>
      </c>
      <c r="J7" s="11">
        <v>7.8</v>
      </c>
      <c r="K7" s="11">
        <f>MIN(J7*($C7/$H7),$I7)</f>
        <v>5.85</v>
      </c>
      <c r="L7" s="11">
        <v>24</v>
      </c>
      <c r="M7" s="11">
        <f>MIN(L7*($C7/$H7),$I7)</f>
        <v>15</v>
      </c>
      <c r="N7" s="11">
        <v>6.2</v>
      </c>
      <c r="O7" s="11">
        <f>MIN(N7*($C7/$H7),$I7)</f>
        <v>4.6500000000000004</v>
      </c>
      <c r="P7" s="11">
        <v>0</v>
      </c>
      <c r="Q7" s="11">
        <f t="shared" ref="Q7" si="7">MIN(P7*($C7/$H7),$I7)</f>
        <v>0</v>
      </c>
      <c r="R7" s="11">
        <v>0</v>
      </c>
      <c r="S7" s="11">
        <f t="shared" ref="S7" si="8">MIN(R7*($C7/$H7),$I7)</f>
        <v>0</v>
      </c>
      <c r="T7" s="11"/>
      <c r="U7" s="11">
        <f t="shared" ref="U7:U10" si="9">MIN(T7*($C7/$H7),$I7)</f>
        <v>0</v>
      </c>
    </row>
    <row r="8" spans="1:21" s="28" customFormat="1" ht="15" customHeight="1" x14ac:dyDescent="0.35">
      <c r="A8" s="41">
        <v>2</v>
      </c>
      <c r="B8" s="42" t="s">
        <v>42</v>
      </c>
      <c r="C8" s="43">
        <v>35</v>
      </c>
      <c r="D8" s="55"/>
      <c r="E8" s="61"/>
      <c r="F8" s="1"/>
      <c r="G8" s="7"/>
      <c r="H8" s="10">
        <v>500</v>
      </c>
      <c r="I8" s="14">
        <f t="shared" si="6"/>
        <v>35</v>
      </c>
      <c r="J8" s="11">
        <v>608</v>
      </c>
      <c r="K8" s="11">
        <f>MIN(J8*($C8/$H8),$I8)</f>
        <v>35</v>
      </c>
      <c r="L8" s="11">
        <v>300</v>
      </c>
      <c r="M8" s="11">
        <f>MIN(L8*($C8/$H8),$I8)</f>
        <v>21.000000000000004</v>
      </c>
      <c r="N8" s="11">
        <v>155</v>
      </c>
      <c r="O8" s="11">
        <f>MIN(N8*($C8/$H8),$I8)</f>
        <v>10.850000000000001</v>
      </c>
      <c r="P8" s="11">
        <v>0</v>
      </c>
      <c r="Q8" s="11">
        <f t="shared" ref="Q8" si="10">MIN(P8*($C8/$H8),$I8)</f>
        <v>0</v>
      </c>
      <c r="R8" s="11">
        <v>0</v>
      </c>
      <c r="S8" s="11">
        <f t="shared" ref="S8" si="11">MIN(R8*($C8/$H8),$I8)</f>
        <v>0</v>
      </c>
      <c r="T8" s="11"/>
      <c r="U8" s="11">
        <f t="shared" si="9"/>
        <v>0</v>
      </c>
    </row>
    <row r="9" spans="1:21" s="28" customFormat="1" ht="15" customHeight="1" x14ac:dyDescent="0.35">
      <c r="A9" s="41">
        <v>3</v>
      </c>
      <c r="B9" s="42" t="s">
        <v>43</v>
      </c>
      <c r="C9" s="43">
        <v>35</v>
      </c>
      <c r="D9" s="55"/>
      <c r="E9" s="61"/>
      <c r="F9" s="1"/>
      <c r="G9" s="7"/>
      <c r="H9" s="10">
        <v>300</v>
      </c>
      <c r="I9" s="14">
        <f t="shared" si="6"/>
        <v>35</v>
      </c>
      <c r="J9" s="11">
        <v>105</v>
      </c>
      <c r="K9" s="11">
        <f>MIN(J9*($C9/$H9),$I9)</f>
        <v>12.25</v>
      </c>
      <c r="L9" s="11">
        <v>402</v>
      </c>
      <c r="M9" s="11">
        <f>MIN(L9*($C9/$H9),$I9)</f>
        <v>35</v>
      </c>
      <c r="N9" s="11">
        <v>45</v>
      </c>
      <c r="O9" s="11">
        <f>MIN(N9*($C9/$H9),$I9)</f>
        <v>5.25</v>
      </c>
      <c r="P9" s="11">
        <v>0</v>
      </c>
      <c r="Q9" s="11">
        <f t="shared" ref="Q9" si="12">MIN(P9*($C9/$H9),$I9)</f>
        <v>0</v>
      </c>
      <c r="R9" s="11">
        <v>0</v>
      </c>
      <c r="S9" s="11">
        <f t="shared" ref="S9" si="13">MIN(R9*($C9/$H9),$I9)</f>
        <v>0</v>
      </c>
      <c r="T9" s="11"/>
      <c r="U9" s="11">
        <f t="shared" si="9"/>
        <v>0</v>
      </c>
    </row>
    <row r="10" spans="1:21" s="28" customFormat="1" ht="15" customHeight="1" x14ac:dyDescent="0.35">
      <c r="A10" s="41">
        <v>4</v>
      </c>
      <c r="B10" s="42" t="s">
        <v>52</v>
      </c>
      <c r="C10" s="43">
        <v>5</v>
      </c>
      <c r="D10" s="55"/>
      <c r="E10" s="61"/>
      <c r="F10" s="1"/>
      <c r="G10" s="7"/>
      <c r="H10" s="10">
        <v>100</v>
      </c>
      <c r="I10" s="14">
        <f t="shared" si="6"/>
        <v>5</v>
      </c>
      <c r="J10" s="11">
        <v>0</v>
      </c>
      <c r="K10" s="11">
        <f>MIN(J10*($C10/$H10),$I10)</f>
        <v>0</v>
      </c>
      <c r="L10" s="11">
        <v>108</v>
      </c>
      <c r="M10" s="11">
        <f>MIN(L10*($C10/$H10),$I10)</f>
        <v>5</v>
      </c>
      <c r="N10" s="11">
        <v>50</v>
      </c>
      <c r="O10" s="11">
        <f>MIN(N10*($C10/$H10),$I10)</f>
        <v>2.5</v>
      </c>
      <c r="P10" s="11">
        <v>0</v>
      </c>
      <c r="Q10" s="11">
        <f t="shared" ref="Q10" si="14">MIN(P10*($C10/$H10),$I10)</f>
        <v>0</v>
      </c>
      <c r="R10" s="11">
        <v>0</v>
      </c>
      <c r="S10" s="11">
        <f t="shared" ref="S10" si="15">MIN(R10*($C10/$H10),$I10)</f>
        <v>0</v>
      </c>
      <c r="T10" s="11"/>
      <c r="U10" s="11">
        <f t="shared" si="9"/>
        <v>0</v>
      </c>
    </row>
    <row r="11" spans="1:21" s="28" customFormat="1" ht="15" customHeight="1" x14ac:dyDescent="0.35">
      <c r="A11" s="41">
        <v>5</v>
      </c>
      <c r="B11" s="42" t="s">
        <v>44</v>
      </c>
      <c r="C11" s="43">
        <v>-5</v>
      </c>
      <c r="D11" s="55"/>
      <c r="E11" s="61"/>
      <c r="F11" s="1"/>
      <c r="G11" s="7"/>
      <c r="H11" s="10">
        <v>300</v>
      </c>
      <c r="I11" s="14">
        <f t="shared" ref="I11:I17" si="16">H11*($C11/$H11)</f>
        <v>-5</v>
      </c>
      <c r="J11" s="11">
        <v>550</v>
      </c>
      <c r="K11" s="11">
        <f>MAX(J11*($C11/$H11),$I11)</f>
        <v>-5</v>
      </c>
      <c r="L11" s="11">
        <v>214</v>
      </c>
      <c r="M11" s="11">
        <f>MAX(L11*($C11/$H11),$I11)</f>
        <v>-3.5666666666666664</v>
      </c>
      <c r="N11" s="11">
        <v>43</v>
      </c>
      <c r="O11" s="11">
        <f>MAX(N11*($C11/$H11),$I11)</f>
        <v>-0.71666666666666667</v>
      </c>
      <c r="P11" s="11">
        <v>0</v>
      </c>
      <c r="Q11" s="11">
        <f>MAX(P11*($C11/$H11),$I11)</f>
        <v>0</v>
      </c>
      <c r="R11" s="11">
        <v>0</v>
      </c>
      <c r="S11" s="11">
        <f>MAX(R11*($C11/$H11),$I11)</f>
        <v>0</v>
      </c>
      <c r="T11" s="11"/>
      <c r="U11" s="11">
        <f>MAX(T11*($C11/$H11),$I11)</f>
        <v>0</v>
      </c>
    </row>
    <row r="12" spans="1:21" s="28" customFormat="1" ht="15" customHeight="1" x14ac:dyDescent="0.35">
      <c r="A12" s="41">
        <v>6</v>
      </c>
      <c r="B12" s="42" t="s">
        <v>15</v>
      </c>
      <c r="C12" s="43">
        <v>15</v>
      </c>
      <c r="D12" s="55">
        <f>SUM(C12:C24)</f>
        <v>100</v>
      </c>
      <c r="E12" s="61"/>
      <c r="F12" s="1"/>
      <c r="G12" s="7"/>
      <c r="H12" s="10">
        <v>250</v>
      </c>
      <c r="I12" s="14">
        <f t="shared" si="16"/>
        <v>15</v>
      </c>
      <c r="J12" s="11">
        <v>235</v>
      </c>
      <c r="K12" s="11">
        <f t="shared" ref="K12:K17" si="17">MIN(J12*($C12/$H12),$I12)</f>
        <v>14.1</v>
      </c>
      <c r="L12" s="11">
        <v>98</v>
      </c>
      <c r="M12" s="11">
        <f t="shared" ref="M12:M17" si="18">MIN(L12*($C12/$H12),$I12)</f>
        <v>5.88</v>
      </c>
      <c r="N12" s="11">
        <v>64</v>
      </c>
      <c r="O12" s="11">
        <f t="shared" ref="O12:O17" si="19">MIN(N12*($C12/$H12),$I12)</f>
        <v>3.84</v>
      </c>
      <c r="P12" s="11">
        <v>22</v>
      </c>
      <c r="Q12" s="11">
        <f t="shared" ref="Q12:Q17" si="20">MIN(P12*($C12/$H12),$I12)</f>
        <v>1.3199999999999998</v>
      </c>
      <c r="R12" s="11">
        <v>25</v>
      </c>
      <c r="S12" s="11">
        <f t="shared" ref="S12:S17" si="21">MIN(R12*($C12/$H12),$I12)</f>
        <v>1.5</v>
      </c>
      <c r="T12" s="11"/>
      <c r="U12" s="11">
        <f t="shared" ref="U12:U17" si="22">MIN(T12*($C12/$H12),$I12)</f>
        <v>0</v>
      </c>
    </row>
    <row r="13" spans="1:21" s="28" customFormat="1" ht="15" customHeight="1" x14ac:dyDescent="0.35">
      <c r="A13" s="41">
        <v>7</v>
      </c>
      <c r="B13" s="42" t="s">
        <v>16</v>
      </c>
      <c r="C13" s="43">
        <v>10</v>
      </c>
      <c r="D13" s="55"/>
      <c r="E13" s="61"/>
      <c r="F13" s="1"/>
      <c r="G13" s="7"/>
      <c r="H13" s="10">
        <v>100</v>
      </c>
      <c r="I13" s="14">
        <f t="shared" si="16"/>
        <v>10</v>
      </c>
      <c r="J13" s="11">
        <v>30</v>
      </c>
      <c r="K13" s="11">
        <f t="shared" si="17"/>
        <v>3</v>
      </c>
      <c r="L13" s="11">
        <v>10</v>
      </c>
      <c r="M13" s="11">
        <f t="shared" si="18"/>
        <v>1</v>
      </c>
      <c r="N13" s="11">
        <v>10</v>
      </c>
      <c r="O13" s="11">
        <f t="shared" si="19"/>
        <v>1</v>
      </c>
      <c r="P13" s="11">
        <v>0</v>
      </c>
      <c r="Q13" s="11">
        <f t="shared" si="20"/>
        <v>0</v>
      </c>
      <c r="R13" s="11">
        <v>1</v>
      </c>
      <c r="S13" s="11">
        <f t="shared" si="21"/>
        <v>0.1</v>
      </c>
      <c r="T13" s="11"/>
      <c r="U13" s="11">
        <f t="shared" si="22"/>
        <v>0</v>
      </c>
    </row>
    <row r="14" spans="1:21" s="28" customFormat="1" ht="15" customHeight="1" x14ac:dyDescent="0.35">
      <c r="A14" s="41">
        <v>8</v>
      </c>
      <c r="B14" s="42" t="s">
        <v>17</v>
      </c>
      <c r="C14" s="43">
        <v>5</v>
      </c>
      <c r="D14" s="55"/>
      <c r="E14" s="61"/>
      <c r="F14" s="1"/>
      <c r="G14" s="7"/>
      <c r="H14" s="10">
        <v>500</v>
      </c>
      <c r="I14" s="14">
        <f t="shared" si="16"/>
        <v>5</v>
      </c>
      <c r="J14" s="11">
        <v>435</v>
      </c>
      <c r="K14" s="11">
        <f t="shared" si="17"/>
        <v>4.3500000000000005</v>
      </c>
      <c r="L14" s="11">
        <v>178</v>
      </c>
      <c r="M14" s="11">
        <f t="shared" si="18"/>
        <v>1.78</v>
      </c>
      <c r="N14" s="11">
        <v>119</v>
      </c>
      <c r="O14" s="11">
        <f t="shared" si="19"/>
        <v>1.19</v>
      </c>
      <c r="P14" s="11">
        <v>41</v>
      </c>
      <c r="Q14" s="11">
        <f t="shared" si="20"/>
        <v>0.41000000000000003</v>
      </c>
      <c r="R14" s="11">
        <v>61</v>
      </c>
      <c r="S14" s="11">
        <f t="shared" si="21"/>
        <v>0.61</v>
      </c>
      <c r="T14" s="11"/>
      <c r="U14" s="11">
        <f t="shared" si="22"/>
        <v>0</v>
      </c>
    </row>
    <row r="15" spans="1:21" s="28" customFormat="1" ht="15" customHeight="1" x14ac:dyDescent="0.35">
      <c r="A15" s="41">
        <v>9</v>
      </c>
      <c r="B15" s="42" t="s">
        <v>37</v>
      </c>
      <c r="C15" s="43">
        <v>5</v>
      </c>
      <c r="D15" s="55"/>
      <c r="E15" s="61"/>
      <c r="F15" s="1"/>
      <c r="G15" s="7"/>
      <c r="H15" s="10">
        <v>20</v>
      </c>
      <c r="I15" s="14">
        <f t="shared" si="16"/>
        <v>5</v>
      </c>
      <c r="J15" s="11">
        <v>8</v>
      </c>
      <c r="K15" s="11">
        <f t="shared" si="17"/>
        <v>2</v>
      </c>
      <c r="L15" s="11">
        <v>10</v>
      </c>
      <c r="M15" s="11">
        <f t="shared" si="18"/>
        <v>2.5</v>
      </c>
      <c r="N15" s="11">
        <v>5</v>
      </c>
      <c r="O15" s="11">
        <f t="shared" si="19"/>
        <v>1.25</v>
      </c>
      <c r="P15" s="11">
        <v>2</v>
      </c>
      <c r="Q15" s="11">
        <f t="shared" si="20"/>
        <v>0.5</v>
      </c>
      <c r="R15" s="11">
        <v>2</v>
      </c>
      <c r="S15" s="11">
        <f t="shared" si="21"/>
        <v>0.5</v>
      </c>
      <c r="T15" s="11"/>
      <c r="U15" s="11">
        <f t="shared" si="22"/>
        <v>0</v>
      </c>
    </row>
    <row r="16" spans="1:21" s="28" customFormat="1" ht="15" customHeight="1" x14ac:dyDescent="0.35">
      <c r="A16" s="41">
        <v>10</v>
      </c>
      <c r="B16" s="42" t="s">
        <v>21</v>
      </c>
      <c r="C16" s="43">
        <v>10</v>
      </c>
      <c r="D16" s="55"/>
      <c r="E16" s="61"/>
      <c r="F16" s="1"/>
      <c r="G16" s="7"/>
      <c r="H16" s="10">
        <v>400</v>
      </c>
      <c r="I16" s="14">
        <f t="shared" si="16"/>
        <v>10</v>
      </c>
      <c r="J16" s="11">
        <v>160</v>
      </c>
      <c r="K16" s="11">
        <f t="shared" si="17"/>
        <v>4</v>
      </c>
      <c r="L16" s="11">
        <v>380</v>
      </c>
      <c r="M16" s="11">
        <f t="shared" si="18"/>
        <v>9.5</v>
      </c>
      <c r="N16" s="11">
        <v>40</v>
      </c>
      <c r="O16" s="11">
        <f t="shared" si="19"/>
        <v>1</v>
      </c>
      <c r="P16" s="11">
        <v>90</v>
      </c>
      <c r="Q16" s="11">
        <f t="shared" si="20"/>
        <v>2.25</v>
      </c>
      <c r="R16" s="11">
        <v>15.6</v>
      </c>
      <c r="S16" s="11">
        <f t="shared" si="21"/>
        <v>0.39</v>
      </c>
      <c r="T16" s="11"/>
      <c r="U16" s="11">
        <f t="shared" si="22"/>
        <v>0</v>
      </c>
    </row>
    <row r="17" spans="1:21" s="28" customFormat="1" ht="15" customHeight="1" x14ac:dyDescent="0.35">
      <c r="A17" s="41">
        <v>11</v>
      </c>
      <c r="B17" s="42" t="s">
        <v>29</v>
      </c>
      <c r="C17" s="43">
        <v>10</v>
      </c>
      <c r="D17" s="55"/>
      <c r="E17" s="61"/>
      <c r="F17" s="1"/>
      <c r="G17" s="7"/>
      <c r="H17" s="10">
        <v>200</v>
      </c>
      <c r="I17" s="14">
        <f t="shared" si="16"/>
        <v>10</v>
      </c>
      <c r="J17" s="11">
        <v>108</v>
      </c>
      <c r="K17" s="11">
        <f t="shared" si="17"/>
        <v>5.4</v>
      </c>
      <c r="L17" s="11">
        <v>200</v>
      </c>
      <c r="M17" s="11">
        <f t="shared" si="18"/>
        <v>10</v>
      </c>
      <c r="N17" s="11">
        <v>50</v>
      </c>
      <c r="O17" s="11">
        <f t="shared" si="19"/>
        <v>2.5</v>
      </c>
      <c r="P17" s="11">
        <v>55</v>
      </c>
      <c r="Q17" s="11">
        <f t="shared" si="20"/>
        <v>2.75</v>
      </c>
      <c r="R17" s="11">
        <v>7</v>
      </c>
      <c r="S17" s="11">
        <f t="shared" si="21"/>
        <v>0.35000000000000003</v>
      </c>
      <c r="T17" s="11"/>
      <c r="U17" s="11">
        <f t="shared" si="22"/>
        <v>0</v>
      </c>
    </row>
    <row r="18" spans="1:21" s="28" customFormat="1" ht="15" customHeight="1" x14ac:dyDescent="0.35">
      <c r="A18" s="41">
        <v>12</v>
      </c>
      <c r="B18" s="42" t="s">
        <v>38</v>
      </c>
      <c r="C18" s="43">
        <v>10</v>
      </c>
      <c r="D18" s="55"/>
      <c r="E18" s="61"/>
      <c r="F18" s="1"/>
      <c r="G18" s="7"/>
      <c r="H18" s="10">
        <v>100</v>
      </c>
      <c r="I18" s="14">
        <f t="shared" si="6"/>
        <v>10</v>
      </c>
      <c r="J18" s="11">
        <v>70</v>
      </c>
      <c r="K18" s="11">
        <f t="shared" ref="K18:K23" si="23">MIN(J18*($C18/$H18),$I18)</f>
        <v>7</v>
      </c>
      <c r="L18" s="11">
        <v>35</v>
      </c>
      <c r="M18" s="11">
        <f t="shared" ref="M18:M25" si="24">MIN(L18*($C18/$H18),$I18)</f>
        <v>3.5</v>
      </c>
      <c r="N18" s="11">
        <v>350</v>
      </c>
      <c r="O18" s="11">
        <f t="shared" ref="O18:O25" si="25">MIN(N18*($C18/$H18),$I18)</f>
        <v>10</v>
      </c>
      <c r="P18" s="11">
        <v>27</v>
      </c>
      <c r="Q18" s="11">
        <f t="shared" ref="Q18" si="26">MIN(P18*($C18/$H18),$I18)</f>
        <v>2.7</v>
      </c>
      <c r="R18" s="11">
        <v>0</v>
      </c>
      <c r="S18" s="11">
        <f t="shared" ref="S18" si="27">MIN(R18*($C18/$H18),$I18)</f>
        <v>0</v>
      </c>
      <c r="T18" s="11"/>
      <c r="U18" s="11">
        <f t="shared" ref="U18:U25" si="28">MIN(T18*($C18/$H18),$I18)</f>
        <v>0</v>
      </c>
    </row>
    <row r="19" spans="1:21" s="28" customFormat="1" ht="15" customHeight="1" x14ac:dyDescent="0.35">
      <c r="A19" s="41">
        <v>13</v>
      </c>
      <c r="B19" s="42" t="s">
        <v>36</v>
      </c>
      <c r="C19" s="43">
        <v>10</v>
      </c>
      <c r="D19" s="55"/>
      <c r="E19" s="61"/>
      <c r="F19" s="1"/>
      <c r="G19" s="7"/>
      <c r="H19" s="10">
        <v>500</v>
      </c>
      <c r="I19" s="14">
        <f t="shared" si="6"/>
        <v>10</v>
      </c>
      <c r="J19" s="11">
        <v>357</v>
      </c>
      <c r="K19" s="11">
        <f t="shared" si="23"/>
        <v>7.1400000000000006</v>
      </c>
      <c r="L19" s="11">
        <v>45</v>
      </c>
      <c r="M19" s="11">
        <f t="shared" si="24"/>
        <v>0.9</v>
      </c>
      <c r="N19" s="11">
        <v>0</v>
      </c>
      <c r="O19" s="11">
        <f t="shared" si="25"/>
        <v>0</v>
      </c>
      <c r="P19" s="11">
        <v>46</v>
      </c>
      <c r="Q19" s="11">
        <f t="shared" ref="Q19" si="29">MIN(P19*($C19/$H19),$I19)</f>
        <v>0.92</v>
      </c>
      <c r="R19" s="11">
        <v>0</v>
      </c>
      <c r="S19" s="11">
        <f t="shared" ref="S19" si="30">MIN(R19*($C19/$H19),$I19)</f>
        <v>0</v>
      </c>
      <c r="T19" s="11"/>
      <c r="U19" s="11">
        <f t="shared" si="28"/>
        <v>0</v>
      </c>
    </row>
    <row r="20" spans="1:21" s="28" customFormat="1" ht="15" customHeight="1" x14ac:dyDescent="0.35">
      <c r="A20" s="41">
        <v>14</v>
      </c>
      <c r="B20" s="42" t="s">
        <v>35</v>
      </c>
      <c r="C20" s="43">
        <v>3</v>
      </c>
      <c r="D20" s="55"/>
      <c r="E20" s="61"/>
      <c r="F20" s="1"/>
      <c r="G20" s="7"/>
      <c r="H20" s="10">
        <v>50</v>
      </c>
      <c r="I20" s="14">
        <f t="shared" si="6"/>
        <v>3</v>
      </c>
      <c r="J20" s="11">
        <v>50</v>
      </c>
      <c r="K20" s="11">
        <f t="shared" si="23"/>
        <v>3</v>
      </c>
      <c r="L20" s="11">
        <v>0</v>
      </c>
      <c r="M20" s="11">
        <f t="shared" si="24"/>
        <v>0</v>
      </c>
      <c r="N20" s="11">
        <v>0</v>
      </c>
      <c r="O20" s="11">
        <f t="shared" si="25"/>
        <v>0</v>
      </c>
      <c r="P20" s="11">
        <v>12</v>
      </c>
      <c r="Q20" s="11">
        <f t="shared" ref="Q20" si="31">MIN(P20*($C20/$H20),$I20)</f>
        <v>0.72</v>
      </c>
      <c r="R20" s="11">
        <v>0</v>
      </c>
      <c r="S20" s="11">
        <f t="shared" ref="S20" si="32">MIN(R20*($C20/$H20),$I20)</f>
        <v>0</v>
      </c>
      <c r="T20" s="11"/>
      <c r="U20" s="11">
        <f t="shared" si="28"/>
        <v>0</v>
      </c>
    </row>
    <row r="21" spans="1:21" s="28" customFormat="1" ht="15" customHeight="1" x14ac:dyDescent="0.35">
      <c r="A21" s="41">
        <v>15</v>
      </c>
      <c r="B21" s="42" t="s">
        <v>18</v>
      </c>
      <c r="C21" s="43">
        <v>0</v>
      </c>
      <c r="D21" s="55"/>
      <c r="E21" s="61"/>
      <c r="F21" s="1"/>
      <c r="G21" s="7"/>
      <c r="H21" s="10">
        <v>100</v>
      </c>
      <c r="I21" s="14">
        <f t="shared" si="6"/>
        <v>0</v>
      </c>
      <c r="J21" s="11">
        <v>106</v>
      </c>
      <c r="K21" s="11">
        <f t="shared" si="23"/>
        <v>0</v>
      </c>
      <c r="L21" s="11">
        <v>145</v>
      </c>
      <c r="M21" s="11">
        <f t="shared" si="24"/>
        <v>0</v>
      </c>
      <c r="N21" s="11">
        <v>0</v>
      </c>
      <c r="O21" s="11">
        <f t="shared" si="25"/>
        <v>0</v>
      </c>
      <c r="P21" s="11">
        <v>0</v>
      </c>
      <c r="Q21" s="11">
        <f t="shared" ref="Q21" si="33">MIN(P21*($C21/$H21),$I21)</f>
        <v>0</v>
      </c>
      <c r="R21" s="11">
        <v>0</v>
      </c>
      <c r="S21" s="11">
        <f t="shared" ref="S21" si="34">MIN(R21*($C21/$H21),$I21)</f>
        <v>0</v>
      </c>
      <c r="T21" s="11"/>
      <c r="U21" s="11">
        <f t="shared" si="28"/>
        <v>0</v>
      </c>
    </row>
    <row r="22" spans="1:21" s="28" customFormat="1" ht="15" customHeight="1" x14ac:dyDescent="0.35">
      <c r="A22" s="41">
        <v>16</v>
      </c>
      <c r="B22" s="42" t="s">
        <v>19</v>
      </c>
      <c r="C22" s="43">
        <v>2</v>
      </c>
      <c r="D22" s="55"/>
      <c r="E22" s="61"/>
      <c r="F22" s="1"/>
      <c r="G22" s="7"/>
      <c r="H22" s="10">
        <v>50</v>
      </c>
      <c r="I22" s="14">
        <f t="shared" si="6"/>
        <v>2</v>
      </c>
      <c r="J22" s="11">
        <v>45</v>
      </c>
      <c r="K22" s="11">
        <f t="shared" si="23"/>
        <v>1.8</v>
      </c>
      <c r="L22" s="11">
        <v>35</v>
      </c>
      <c r="M22" s="11">
        <f t="shared" si="24"/>
        <v>1.4000000000000001</v>
      </c>
      <c r="N22" s="11">
        <v>10</v>
      </c>
      <c r="O22" s="11">
        <f t="shared" si="25"/>
        <v>0.4</v>
      </c>
      <c r="P22" s="11">
        <v>25</v>
      </c>
      <c r="Q22" s="11">
        <f t="shared" ref="Q22" si="35">MIN(P22*($C22/$H22),$I22)</f>
        <v>1</v>
      </c>
      <c r="R22" s="11">
        <v>0.8</v>
      </c>
      <c r="S22" s="11">
        <f t="shared" ref="S22" si="36">MIN(R22*($C22/$H22),$I22)</f>
        <v>3.2000000000000001E-2</v>
      </c>
      <c r="T22" s="11"/>
      <c r="U22" s="11">
        <f t="shared" si="28"/>
        <v>0</v>
      </c>
    </row>
    <row r="23" spans="1:21" s="28" customFormat="1" ht="15" customHeight="1" x14ac:dyDescent="0.35">
      <c r="A23" s="41">
        <v>17</v>
      </c>
      <c r="B23" s="42" t="s">
        <v>20</v>
      </c>
      <c r="C23" s="43">
        <v>10</v>
      </c>
      <c r="D23" s="55"/>
      <c r="E23" s="61"/>
      <c r="F23" s="1"/>
      <c r="G23" s="7"/>
      <c r="H23" s="10">
        <v>1500</v>
      </c>
      <c r="I23" s="14">
        <f t="shared" si="6"/>
        <v>10</v>
      </c>
      <c r="J23" s="11">
        <v>1100</v>
      </c>
      <c r="K23" s="11">
        <f t="shared" si="23"/>
        <v>7.3333333333333339</v>
      </c>
      <c r="L23" s="11">
        <v>1200</v>
      </c>
      <c r="M23" s="11">
        <f t="shared" si="24"/>
        <v>8</v>
      </c>
      <c r="N23" s="11">
        <v>550</v>
      </c>
      <c r="O23" s="11">
        <f t="shared" si="25"/>
        <v>3.666666666666667</v>
      </c>
      <c r="P23" s="19">
        <f>49000/41</f>
        <v>1195.1219512195121</v>
      </c>
      <c r="Q23" s="11">
        <f t="shared" ref="Q23" si="37">MIN(P23*($C23/$H23),$I23)</f>
        <v>7.9674796747967473</v>
      </c>
      <c r="R23" s="17">
        <f>12/61</f>
        <v>0.19672131147540983</v>
      </c>
      <c r="S23" s="18">
        <f t="shared" ref="S23" si="38">MIN(R23*($C23/$H23),$I23)</f>
        <v>1.3114754098360656E-3</v>
      </c>
      <c r="T23" s="11"/>
      <c r="U23" s="11">
        <f t="shared" si="28"/>
        <v>0</v>
      </c>
    </row>
    <row r="24" spans="1:21" s="28" customFormat="1" ht="15" customHeight="1" x14ac:dyDescent="0.35">
      <c r="A24" s="41">
        <v>18</v>
      </c>
      <c r="B24" s="42" t="s">
        <v>22</v>
      </c>
      <c r="C24" s="43">
        <v>10</v>
      </c>
      <c r="D24" s="55"/>
      <c r="E24" s="61"/>
      <c r="F24" s="1"/>
      <c r="G24" s="7"/>
      <c r="H24" s="10">
        <v>10</v>
      </c>
      <c r="I24" s="14">
        <f t="shared" si="6"/>
        <v>10</v>
      </c>
      <c r="J24" s="11">
        <v>8</v>
      </c>
      <c r="K24" s="11">
        <v>9</v>
      </c>
      <c r="L24" s="11">
        <v>8</v>
      </c>
      <c r="M24" s="11">
        <f t="shared" si="24"/>
        <v>8</v>
      </c>
      <c r="N24" s="11">
        <v>6</v>
      </c>
      <c r="O24" s="11">
        <f t="shared" si="25"/>
        <v>6</v>
      </c>
      <c r="P24" s="11">
        <v>7</v>
      </c>
      <c r="Q24" s="11">
        <f t="shared" ref="Q24" si="39">MIN(P24*($C24/$H24),$I24)</f>
        <v>7</v>
      </c>
      <c r="R24" s="11">
        <v>3</v>
      </c>
      <c r="S24" s="11">
        <f t="shared" ref="S24" si="40">MIN(R24*($C24/$H24),$I24)</f>
        <v>3</v>
      </c>
      <c r="T24" s="11"/>
      <c r="U24" s="11">
        <f t="shared" si="28"/>
        <v>0</v>
      </c>
    </row>
    <row r="25" spans="1:21" s="28" customFormat="1" ht="15" customHeight="1" x14ac:dyDescent="0.35">
      <c r="A25" s="41">
        <v>19</v>
      </c>
      <c r="B25" s="44" t="s">
        <v>45</v>
      </c>
      <c r="C25" s="43">
        <v>15</v>
      </c>
      <c r="D25" s="45">
        <f>SUM(C25:C25)</f>
        <v>15</v>
      </c>
      <c r="E25" s="62"/>
      <c r="F25" s="1"/>
      <c r="G25" s="7"/>
      <c r="H25" s="10">
        <v>10</v>
      </c>
      <c r="I25" s="14">
        <f t="shared" si="6"/>
        <v>15</v>
      </c>
      <c r="J25" s="11">
        <v>2</v>
      </c>
      <c r="K25" s="11">
        <f t="shared" ref="K25" si="41">MIN(J25*($C25/$H25),$I25)</f>
        <v>3</v>
      </c>
      <c r="L25" s="11">
        <v>1</v>
      </c>
      <c r="M25" s="11">
        <f t="shared" si="24"/>
        <v>1.5</v>
      </c>
      <c r="N25" s="11">
        <v>1</v>
      </c>
      <c r="O25" s="11">
        <f t="shared" si="25"/>
        <v>1.5</v>
      </c>
      <c r="P25" s="11">
        <v>3</v>
      </c>
      <c r="Q25" s="11">
        <f t="shared" ref="Q25" si="42">MIN(P25*($C25/$H25),$I25)</f>
        <v>4.5</v>
      </c>
      <c r="R25" s="11">
        <v>0</v>
      </c>
      <c r="S25" s="11">
        <f t="shared" ref="S25" si="43">MIN(R25*($C25/$H25),$I25)</f>
        <v>0</v>
      </c>
      <c r="T25" s="11"/>
      <c r="U25" s="11">
        <f t="shared" si="28"/>
        <v>0</v>
      </c>
    </row>
    <row r="26" spans="1:21" ht="30" customHeight="1" thickBot="1" x14ac:dyDescent="0.4">
      <c r="A26" s="35" t="s">
        <v>2</v>
      </c>
      <c r="B26" s="36" t="s">
        <v>11</v>
      </c>
      <c r="C26" s="36">
        <f>SUM(C27:C36)</f>
        <v>100</v>
      </c>
      <c r="D26" s="37"/>
      <c r="E26" s="63" t="s">
        <v>33</v>
      </c>
      <c r="F26" s="3"/>
      <c r="G26" s="5"/>
      <c r="H26" s="3"/>
      <c r="I26" s="12"/>
      <c r="J26" s="12"/>
      <c r="K26" s="12"/>
      <c r="L26" s="3"/>
      <c r="M26" s="3"/>
      <c r="N26" s="3"/>
      <c r="O26" s="1"/>
    </row>
    <row r="27" spans="1:21" s="27" customFormat="1" ht="15" customHeight="1" thickTop="1" x14ac:dyDescent="0.3">
      <c r="A27" s="46">
        <v>1</v>
      </c>
      <c r="B27" s="47" t="s">
        <v>40</v>
      </c>
      <c r="C27" s="48">
        <v>20</v>
      </c>
      <c r="D27" s="49"/>
      <c r="E27" s="64"/>
      <c r="F27" s="3"/>
      <c r="G27" s="5"/>
      <c r="H27" s="3"/>
      <c r="I27" s="12"/>
      <c r="J27" s="12"/>
      <c r="K27" s="12"/>
      <c r="L27" s="3"/>
      <c r="M27" s="3"/>
      <c r="N27" s="3"/>
      <c r="O27" s="3"/>
    </row>
    <row r="28" spans="1:21" s="27" customFormat="1" ht="15" customHeight="1" x14ac:dyDescent="0.3">
      <c r="A28" s="50">
        <v>2</v>
      </c>
      <c r="B28" s="47" t="s">
        <v>41</v>
      </c>
      <c r="C28" s="48">
        <v>20</v>
      </c>
      <c r="D28" s="49"/>
      <c r="E28" s="64"/>
      <c r="F28" s="3"/>
      <c r="G28" s="5"/>
      <c r="H28" s="3"/>
      <c r="I28" s="12"/>
      <c r="J28" s="12"/>
      <c r="K28" s="12"/>
      <c r="L28" s="3"/>
      <c r="M28" s="3"/>
      <c r="N28" s="3"/>
      <c r="O28" s="3"/>
    </row>
    <row r="29" spans="1:21" s="27" customFormat="1" ht="15" customHeight="1" x14ac:dyDescent="0.3">
      <c r="A29" s="50">
        <v>3</v>
      </c>
      <c r="B29" s="47" t="s">
        <v>32</v>
      </c>
      <c r="C29" s="48">
        <v>10</v>
      </c>
      <c r="D29" s="49"/>
      <c r="E29" s="64"/>
      <c r="F29" s="3"/>
      <c r="G29" s="5"/>
      <c r="H29" s="3"/>
      <c r="I29" s="12"/>
      <c r="J29" s="12"/>
      <c r="K29" s="12"/>
      <c r="L29" s="3"/>
      <c r="M29" s="3"/>
      <c r="N29" s="3"/>
      <c r="O29" s="3"/>
    </row>
    <row r="30" spans="1:21" s="27" customFormat="1" ht="15" customHeight="1" x14ac:dyDescent="0.3">
      <c r="A30" s="50">
        <v>4</v>
      </c>
      <c r="B30" s="47" t="s">
        <v>4</v>
      </c>
      <c r="C30" s="48">
        <v>10</v>
      </c>
      <c r="D30" s="49"/>
      <c r="E30" s="64"/>
      <c r="F30" s="3"/>
      <c r="G30" s="5"/>
      <c r="H30" s="3"/>
      <c r="I30" s="12"/>
      <c r="J30" s="12"/>
      <c r="K30" s="12"/>
      <c r="L30" s="3"/>
      <c r="M30" s="3"/>
      <c r="N30" s="3"/>
      <c r="O30" s="3"/>
    </row>
    <row r="31" spans="1:21" s="27" customFormat="1" ht="15" customHeight="1" x14ac:dyDescent="0.3">
      <c r="A31" s="50">
        <v>5</v>
      </c>
      <c r="B31" s="47" t="s">
        <v>5</v>
      </c>
      <c r="C31" s="48">
        <v>10</v>
      </c>
      <c r="D31" s="49"/>
      <c r="E31" s="64"/>
      <c r="F31" s="3"/>
      <c r="G31" s="5"/>
      <c r="H31" s="3"/>
      <c r="I31" s="12"/>
      <c r="J31" s="12"/>
      <c r="K31" s="12"/>
      <c r="L31" s="3"/>
      <c r="M31" s="3"/>
      <c r="N31" s="3"/>
      <c r="O31" s="3"/>
    </row>
    <row r="32" spans="1:21" s="27" customFormat="1" ht="15" customHeight="1" x14ac:dyDescent="0.3">
      <c r="A32" s="50">
        <v>6</v>
      </c>
      <c r="B32" s="47" t="s">
        <v>8</v>
      </c>
      <c r="C32" s="48">
        <v>10</v>
      </c>
      <c r="D32" s="49"/>
      <c r="E32" s="64"/>
      <c r="F32" s="3"/>
      <c r="G32" s="5"/>
      <c r="H32" s="3"/>
      <c r="I32" s="12"/>
      <c r="J32" s="12"/>
      <c r="K32" s="12"/>
      <c r="L32" s="3"/>
      <c r="M32" s="3"/>
      <c r="N32" s="3"/>
      <c r="O32" s="3"/>
    </row>
    <row r="33" spans="1:15" s="27" customFormat="1" ht="15" customHeight="1" x14ac:dyDescent="0.3">
      <c r="A33" s="50">
        <v>7</v>
      </c>
      <c r="B33" s="47" t="s">
        <v>7</v>
      </c>
      <c r="C33" s="48">
        <v>5</v>
      </c>
      <c r="D33" s="49"/>
      <c r="E33" s="64"/>
      <c r="F33" s="3"/>
      <c r="G33" s="5"/>
      <c r="H33" s="3"/>
      <c r="I33" s="12"/>
      <c r="J33" s="12"/>
      <c r="K33" s="12"/>
      <c r="L33" s="3"/>
      <c r="M33" s="3"/>
      <c r="N33" s="3"/>
      <c r="O33" s="3"/>
    </row>
    <row r="34" spans="1:15" s="27" customFormat="1" ht="15" customHeight="1" x14ac:dyDescent="0.3">
      <c r="A34" s="50">
        <v>8</v>
      </c>
      <c r="B34" s="47" t="s">
        <v>6</v>
      </c>
      <c r="C34" s="48">
        <v>5</v>
      </c>
      <c r="D34" s="49"/>
      <c r="E34" s="64"/>
      <c r="F34" s="3"/>
      <c r="G34" s="5"/>
      <c r="H34" s="3"/>
      <c r="I34" s="12"/>
      <c r="J34" s="12"/>
      <c r="K34" s="12"/>
      <c r="L34" s="3"/>
      <c r="M34" s="3"/>
      <c r="N34" s="3"/>
      <c r="O34" s="3"/>
    </row>
    <row r="35" spans="1:15" s="27" customFormat="1" ht="15" customHeight="1" x14ac:dyDescent="0.3">
      <c r="A35" s="50">
        <v>9</v>
      </c>
      <c r="B35" s="47" t="s">
        <v>31</v>
      </c>
      <c r="C35" s="48">
        <v>5</v>
      </c>
      <c r="D35" s="49"/>
      <c r="E35" s="64"/>
      <c r="F35" s="3"/>
      <c r="G35" s="5"/>
      <c r="H35" s="3"/>
      <c r="I35" s="12"/>
      <c r="J35" s="12"/>
      <c r="K35" s="12"/>
      <c r="L35" s="3"/>
      <c r="M35" s="3"/>
      <c r="N35" s="3"/>
      <c r="O35" s="3"/>
    </row>
    <row r="36" spans="1:15" s="27" customFormat="1" ht="15" customHeight="1" x14ac:dyDescent="0.3">
      <c r="A36" s="50">
        <v>10</v>
      </c>
      <c r="B36" s="47" t="s">
        <v>30</v>
      </c>
      <c r="C36" s="48">
        <v>5</v>
      </c>
      <c r="D36" s="51"/>
      <c r="E36" s="66"/>
      <c r="F36" s="3"/>
      <c r="G36" s="5"/>
      <c r="H36" s="3"/>
      <c r="I36" s="12"/>
      <c r="J36" s="12"/>
      <c r="K36" s="12"/>
      <c r="L36" s="3"/>
      <c r="M36" s="3"/>
      <c r="N36" s="3"/>
      <c r="O36" s="3"/>
    </row>
    <row r="37" spans="1:15" s="27" customFormat="1" ht="30" customHeight="1" thickBot="1" x14ac:dyDescent="0.35">
      <c r="A37" s="35" t="s">
        <v>9</v>
      </c>
      <c r="B37" s="36" t="s">
        <v>11</v>
      </c>
      <c r="C37" s="36">
        <f>SUM(C38:C45)</f>
        <v>100</v>
      </c>
      <c r="D37" s="37"/>
      <c r="E37" s="63" t="s">
        <v>34</v>
      </c>
      <c r="F37" s="3"/>
      <c r="G37" s="5"/>
      <c r="H37" s="3"/>
      <c r="I37" s="12"/>
      <c r="J37" s="12"/>
      <c r="K37" s="12"/>
      <c r="L37" s="3"/>
      <c r="M37" s="3"/>
      <c r="N37" s="3"/>
      <c r="O37" s="3"/>
    </row>
    <row r="38" spans="1:15" s="27" customFormat="1" ht="15" customHeight="1" thickTop="1" x14ac:dyDescent="0.3">
      <c r="A38" s="46">
        <v>1</v>
      </c>
      <c r="B38" s="52" t="s">
        <v>3</v>
      </c>
      <c r="C38" s="48">
        <v>20</v>
      </c>
      <c r="D38" s="49"/>
      <c r="E38" s="64"/>
      <c r="F38" s="3"/>
      <c r="G38" s="5"/>
      <c r="H38" s="3"/>
      <c r="I38" s="12"/>
      <c r="J38" s="12"/>
      <c r="K38" s="12"/>
      <c r="L38" s="3"/>
      <c r="M38" s="3"/>
      <c r="N38" s="3"/>
      <c r="O38" s="3"/>
    </row>
    <row r="39" spans="1:15" s="27" customFormat="1" ht="15" customHeight="1" x14ac:dyDescent="0.3">
      <c r="A39" s="50">
        <v>2</v>
      </c>
      <c r="B39" s="52" t="s">
        <v>10</v>
      </c>
      <c r="C39" s="48">
        <v>20</v>
      </c>
      <c r="D39" s="49"/>
      <c r="E39" s="64"/>
      <c r="F39" s="3"/>
      <c r="G39" s="5"/>
      <c r="H39" s="3"/>
      <c r="I39" s="12"/>
      <c r="J39" s="12"/>
      <c r="K39" s="12"/>
      <c r="L39" s="3"/>
      <c r="M39" s="3"/>
      <c r="N39" s="3"/>
      <c r="O39" s="3"/>
    </row>
    <row r="40" spans="1:15" s="27" customFormat="1" ht="15" customHeight="1" x14ac:dyDescent="0.3">
      <c r="A40" s="50">
        <v>3</v>
      </c>
      <c r="B40" s="52" t="s">
        <v>32</v>
      </c>
      <c r="C40" s="48">
        <v>15</v>
      </c>
      <c r="D40" s="49"/>
      <c r="E40" s="64"/>
      <c r="F40" s="3"/>
      <c r="G40" s="5"/>
      <c r="H40" s="3"/>
      <c r="I40" s="12"/>
      <c r="J40" s="12"/>
      <c r="K40" s="12"/>
      <c r="L40" s="3"/>
      <c r="M40" s="3"/>
      <c r="N40" s="3"/>
      <c r="O40" s="3"/>
    </row>
    <row r="41" spans="1:15" s="27" customFormat="1" ht="15" customHeight="1" x14ac:dyDescent="0.3">
      <c r="A41" s="50">
        <v>4</v>
      </c>
      <c r="B41" s="52" t="s">
        <v>8</v>
      </c>
      <c r="C41" s="48">
        <v>15</v>
      </c>
      <c r="D41" s="49"/>
      <c r="E41" s="64"/>
      <c r="F41" s="3"/>
      <c r="G41" s="5"/>
      <c r="H41" s="3"/>
      <c r="I41" s="12"/>
      <c r="J41" s="12"/>
      <c r="K41" s="12"/>
      <c r="L41" s="3"/>
      <c r="M41" s="3"/>
      <c r="N41" s="3"/>
      <c r="O41" s="3"/>
    </row>
    <row r="42" spans="1:15" s="27" customFormat="1" ht="15" customHeight="1" x14ac:dyDescent="0.3">
      <c r="A42" s="50">
        <v>5</v>
      </c>
      <c r="B42" s="52" t="s">
        <v>4</v>
      </c>
      <c r="C42" s="48">
        <v>10</v>
      </c>
      <c r="D42" s="49"/>
      <c r="E42" s="64"/>
      <c r="F42" s="3"/>
      <c r="G42" s="5"/>
      <c r="H42" s="3"/>
      <c r="I42" s="12"/>
      <c r="J42" s="12"/>
      <c r="K42" s="12"/>
      <c r="L42" s="3"/>
      <c r="M42" s="3"/>
      <c r="N42" s="3"/>
      <c r="O42" s="3"/>
    </row>
    <row r="43" spans="1:15" s="27" customFormat="1" ht="15" customHeight="1" x14ac:dyDescent="0.3">
      <c r="A43" s="50">
        <v>6</v>
      </c>
      <c r="B43" s="52" t="s">
        <v>5</v>
      </c>
      <c r="C43" s="48">
        <v>10</v>
      </c>
      <c r="D43" s="49"/>
      <c r="E43" s="64"/>
      <c r="F43" s="3"/>
      <c r="G43" s="5"/>
      <c r="H43" s="3"/>
      <c r="I43" s="12"/>
      <c r="J43" s="12"/>
      <c r="K43" s="12"/>
      <c r="L43" s="3"/>
      <c r="M43" s="3"/>
      <c r="N43" s="3"/>
      <c r="O43" s="3"/>
    </row>
    <row r="44" spans="1:15" s="27" customFormat="1" ht="15" customHeight="1" x14ac:dyDescent="0.3">
      <c r="A44" s="50">
        <v>7</v>
      </c>
      <c r="B44" s="52" t="s">
        <v>39</v>
      </c>
      <c r="C44" s="48">
        <v>5</v>
      </c>
      <c r="D44" s="49"/>
      <c r="E44" s="64"/>
      <c r="F44" s="3"/>
      <c r="G44" s="5"/>
      <c r="H44" s="3"/>
      <c r="I44" s="12"/>
      <c r="J44" s="12"/>
      <c r="K44" s="12"/>
      <c r="L44" s="3"/>
      <c r="M44" s="3"/>
      <c r="N44" s="3"/>
      <c r="O44" s="3"/>
    </row>
    <row r="45" spans="1:15" s="27" customFormat="1" ht="15" customHeight="1" thickBot="1" x14ac:dyDescent="0.35">
      <c r="A45" s="53">
        <v>8</v>
      </c>
      <c r="B45" s="52" t="s">
        <v>31</v>
      </c>
      <c r="C45" s="48">
        <v>5</v>
      </c>
      <c r="D45" s="54"/>
      <c r="E45" s="65"/>
      <c r="F45" s="3"/>
      <c r="G45" s="5"/>
      <c r="H45" s="3"/>
      <c r="I45" s="12"/>
      <c r="J45" s="12"/>
      <c r="K45" s="12"/>
      <c r="L45" s="3"/>
      <c r="M45" s="3"/>
      <c r="N45" s="3"/>
      <c r="O45" s="3"/>
    </row>
    <row r="46" spans="1:15" ht="15" customHeight="1" x14ac:dyDescent="0.35"/>
    <row r="47" spans="1:15" ht="15" customHeight="1" x14ac:dyDescent="0.35"/>
    <row r="48" spans="1:15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</sheetData>
  <mergeCells count="29">
    <mergeCell ref="P5:Q5"/>
    <mergeCell ref="R5:S5"/>
    <mergeCell ref="T5:U5"/>
    <mergeCell ref="J2:K2"/>
    <mergeCell ref="L2:M2"/>
    <mergeCell ref="N2:O2"/>
    <mergeCell ref="P2:Q2"/>
    <mergeCell ref="R2:S2"/>
    <mergeCell ref="P1:Q1"/>
    <mergeCell ref="R1:S1"/>
    <mergeCell ref="T1:U1"/>
    <mergeCell ref="P4:Q4"/>
    <mergeCell ref="R4:S4"/>
    <mergeCell ref="T4:U4"/>
    <mergeCell ref="N1:O1"/>
    <mergeCell ref="N4:O4"/>
    <mergeCell ref="N5:O5"/>
    <mergeCell ref="E37:E45"/>
    <mergeCell ref="E26:E36"/>
    <mergeCell ref="J1:K1"/>
    <mergeCell ref="J4:K4"/>
    <mergeCell ref="J5:K5"/>
    <mergeCell ref="H1:I1"/>
    <mergeCell ref="D12:D24"/>
    <mergeCell ref="D7:D11"/>
    <mergeCell ref="L1:M1"/>
    <mergeCell ref="L4:M4"/>
    <mergeCell ref="L5:M5"/>
    <mergeCell ref="E6:E25"/>
  </mergeCells>
  <conditionalFormatting sqref="K7:K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25 Q7:Q25 S7:S25 U7:U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25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{634E327E-78BE-4E05-94BB-A242E34326A1}</x14:id>
        </ext>
      </extLst>
    </cfRule>
  </conditionalFormatting>
  <pageMargins left="0.25" right="0.25" top="0.75" bottom="0.75" header="0.3" footer="0.3"/>
  <pageSetup paperSize="9" orientation="portrait" r:id="rId1"/>
  <colBreaks count="1" manualBreakCount="1">
    <brk id="5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4E327E-78BE-4E05-94BB-A242E34326A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D7:D25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Hodnocení</vt:lpstr>
      <vt:lpstr>List3</vt:lpstr>
      <vt:lpstr>Hodnocení!Oblast_tisku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User</cp:lastModifiedBy>
  <cp:lastPrinted>2015-08-23T13:29:42Z</cp:lastPrinted>
  <dcterms:created xsi:type="dcterms:W3CDTF">2015-06-04T06:36:09Z</dcterms:created>
  <dcterms:modified xsi:type="dcterms:W3CDTF">2015-12-20T23:21:07Z</dcterms:modified>
</cp:coreProperties>
</file>