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V:\Akce investiční\Lesopark\Lesopark pěšiny II. etapa_příprava podzim 2017\5. Dokumentace\Lesopark II. etapa 2. část\final\"/>
    </mc:Choice>
  </mc:AlternateContent>
  <xr:revisionPtr revIDLastSave="0" documentId="13_ncr:1_{FC97FA8D-2709-4C55-A81C-C5C815E61463}" xr6:coauthVersionLast="45" xr6:coauthVersionMax="45" xr10:uidLastSave="{00000000-0000-0000-0000-000000000000}"/>
  <bookViews>
    <workbookView xWindow="-120" yWindow="-120" windowWidth="20730" windowHeight="11160" tabRatio="804" xr2:uid="{00000000-000D-0000-FFFF-FFFF00000000}"/>
  </bookViews>
  <sheets>
    <sheet name="Rekapitulace stavby" sheetId="1" r:id="rId1"/>
    <sheet name="0 - VRN" sheetId="2" r:id="rId2"/>
    <sheet name="01 - Zpřístupnění pěšinam..." sheetId="3" r:id="rId3"/>
  </sheets>
  <definedNames>
    <definedName name="___xlnm.Print_Area_1">('Rekapitulace stavby'!$D$4:$AO$76,'Rekapitulace stavby'!$C$82:$AQ$97)</definedName>
    <definedName name="___xlnm.Print_Area_2">('0 - VRN'!$C$4:$J$76,'0 - VRN'!$C$82:$J$99,'0 - VRN'!$C$105:$K$152)</definedName>
    <definedName name="___xlnm.Print_Area_3">('01 - Zpřístupnění pěšinam...'!$C$4:$J$76,'01 - Zpřístupnění pěšinam...'!$C$82:$J$103,'01 - Zpřístupnění pěšinam...'!$C$109:$K$198)</definedName>
    <definedName name="___xlnm.Print_Titles_1">'Rekapitulace stavby'!$92:$92</definedName>
    <definedName name="___xlnm.Print_Titles_2">'0 - VRN'!$117:$117</definedName>
    <definedName name="___xlnm.Print_Titles_3">'01 - Zpřístupnění pěšinam...'!$121:$121</definedName>
    <definedName name="__xlnm.Print_Area_1">('Rekapitulace stavby'!$D$4:$AO$76,'Rekapitulace stavby'!$C$82:$AQ$97)</definedName>
    <definedName name="__xlnm.Print_Area_2">('0 - VRN'!$C$4:$J$76,'0 - VRN'!$C$82:$J$99,'0 - VRN'!$C$105:$K$152)</definedName>
    <definedName name="__xlnm.Print_Area_3">('01 - Zpřístupnění pěšinam...'!$C$4:$J$76,'01 - Zpřístupnění pěšinam...'!$C$82:$J$103,'01 - Zpřístupnění pěšinam...'!$C$109:$K$198)</definedName>
    <definedName name="__xlnm.Print_Titles_1">'Rekapitulace stavby'!$92:$92</definedName>
    <definedName name="__xlnm.Print_Titles_2">'0 - VRN'!$117:$117</definedName>
    <definedName name="__xlnm.Print_Titles_3">'01 - Zpřístupnění pěšinam...'!$121:$121</definedName>
    <definedName name="_xlnm._FilterDatabase" localSheetId="1" hidden="1">'0 - VRN'!$C$117:$K$152</definedName>
    <definedName name="_xlnm._FilterDatabase" localSheetId="2" hidden="1">'01 - Zpřístupnění pěšinam...'!$C$121:$K$198</definedName>
    <definedName name="_xlnm.Print_Titles" localSheetId="1">'0 - VRN'!$117:$117</definedName>
    <definedName name="_xlnm.Print_Titles" localSheetId="2">'01 - Zpřístupnění pěšinam...'!$121:$121</definedName>
    <definedName name="_xlnm.Print_Titles" localSheetId="0">'Rekapitulace stavby'!$92:$92</definedName>
    <definedName name="_xlnm.Print_Area" localSheetId="1">('0 - VRN'!$C$4:$J$76,'0 - VRN'!$C$82:$J$99,'0 - VRN'!$C$105:$K$152)</definedName>
    <definedName name="_xlnm.Print_Area" localSheetId="2">('01 - Zpřístupnění pěšinam...'!$C$4:$J$76,'01 - Zpřístupnění pěšinam...'!$C$82:$J$103,'01 - Zpřístupnění pěšinam...'!$C$109:$K$198)</definedName>
    <definedName name="_xlnm.Print_Area" localSheetId="0">('Rekapitulace stavby'!$D$4:$AO$76,'Rekapitulace stavby'!$C$82:$AQ$97)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2" l="1"/>
  <c r="J12" i="2"/>
  <c r="J112" i="2" s="1"/>
  <c r="J17" i="2"/>
  <c r="E18" i="2"/>
  <c r="F92" i="2" s="1"/>
  <c r="J18" i="2"/>
  <c r="J35" i="2"/>
  <c r="AX95" i="1" s="1"/>
  <c r="J36" i="2"/>
  <c r="AY95" i="1" s="1"/>
  <c r="J37" i="2"/>
  <c r="E85" i="2"/>
  <c r="E87" i="2"/>
  <c r="F89" i="2"/>
  <c r="J89" i="2"/>
  <c r="F91" i="2"/>
  <c r="J91" i="2"/>
  <c r="J92" i="2"/>
  <c r="E108" i="2"/>
  <c r="E110" i="2"/>
  <c r="F112" i="2"/>
  <c r="F114" i="2"/>
  <c r="J114" i="2"/>
  <c r="J115" i="2"/>
  <c r="J121" i="2"/>
  <c r="P121" i="2"/>
  <c r="R121" i="2"/>
  <c r="T121" i="2"/>
  <c r="BE121" i="2"/>
  <c r="BF121" i="2"/>
  <c r="BG121" i="2"/>
  <c r="BH121" i="2"/>
  <c r="BI121" i="2"/>
  <c r="BK121" i="2"/>
  <c r="J124" i="2"/>
  <c r="P124" i="2"/>
  <c r="R124" i="2"/>
  <c r="T124" i="2"/>
  <c r="BE124" i="2"/>
  <c r="BF124" i="2"/>
  <c r="BG124" i="2"/>
  <c r="BH124" i="2"/>
  <c r="BI124" i="2"/>
  <c r="BK124" i="2"/>
  <c r="J127" i="2"/>
  <c r="P127" i="2"/>
  <c r="R127" i="2"/>
  <c r="T127" i="2"/>
  <c r="BE127" i="2"/>
  <c r="BF127" i="2"/>
  <c r="BG127" i="2"/>
  <c r="BH127" i="2"/>
  <c r="BI127" i="2"/>
  <c r="BK127" i="2"/>
  <c r="J129" i="2"/>
  <c r="P129" i="2"/>
  <c r="R129" i="2"/>
  <c r="T129" i="2"/>
  <c r="BE129" i="2"/>
  <c r="BF129" i="2"/>
  <c r="BG129" i="2"/>
  <c r="BH129" i="2"/>
  <c r="BI129" i="2"/>
  <c r="BK129" i="2"/>
  <c r="J132" i="2"/>
  <c r="P132" i="2"/>
  <c r="R132" i="2"/>
  <c r="T132" i="2"/>
  <c r="BE132" i="2"/>
  <c r="BF132" i="2"/>
  <c r="BG132" i="2"/>
  <c r="BH132" i="2"/>
  <c r="BI132" i="2"/>
  <c r="BK132" i="2"/>
  <c r="J134" i="2"/>
  <c r="P134" i="2"/>
  <c r="R134" i="2"/>
  <c r="T134" i="2"/>
  <c r="BE134" i="2"/>
  <c r="BF134" i="2"/>
  <c r="BG134" i="2"/>
  <c r="BH134" i="2"/>
  <c r="BI134" i="2"/>
  <c r="BK134" i="2"/>
  <c r="J137" i="2"/>
  <c r="BE137" i="2" s="1"/>
  <c r="P137" i="2"/>
  <c r="R137" i="2"/>
  <c r="T137" i="2"/>
  <c r="BF137" i="2"/>
  <c r="BG137" i="2"/>
  <c r="BH137" i="2"/>
  <c r="BI137" i="2"/>
  <c r="BK137" i="2"/>
  <c r="J140" i="2"/>
  <c r="P140" i="2"/>
  <c r="R140" i="2"/>
  <c r="T140" i="2"/>
  <c r="BE140" i="2"/>
  <c r="BF140" i="2"/>
  <c r="BG140" i="2"/>
  <c r="BH140" i="2"/>
  <c r="BI140" i="2"/>
  <c r="BK140" i="2"/>
  <c r="J143" i="2"/>
  <c r="P143" i="2"/>
  <c r="R143" i="2"/>
  <c r="T143" i="2"/>
  <c r="BE143" i="2"/>
  <c r="BF143" i="2"/>
  <c r="BG143" i="2"/>
  <c r="BH143" i="2"/>
  <c r="BI143" i="2"/>
  <c r="BK143" i="2"/>
  <c r="J146" i="2"/>
  <c r="P146" i="2"/>
  <c r="R146" i="2"/>
  <c r="T146" i="2"/>
  <c r="BE146" i="2"/>
  <c r="BF146" i="2"/>
  <c r="BG146" i="2"/>
  <c r="BH146" i="2"/>
  <c r="BI146" i="2"/>
  <c r="BK146" i="2"/>
  <c r="J150" i="2"/>
  <c r="P150" i="2"/>
  <c r="P149" i="2" s="1"/>
  <c r="R150" i="2"/>
  <c r="R149" i="2" s="1"/>
  <c r="T150" i="2"/>
  <c r="T149" i="2" s="1"/>
  <c r="BE150" i="2"/>
  <c r="BF150" i="2"/>
  <c r="BG150" i="2"/>
  <c r="BH150" i="2"/>
  <c r="BI150" i="2"/>
  <c r="BK150" i="2"/>
  <c r="BK149" i="2" s="1"/>
  <c r="J149" i="2" s="1"/>
  <c r="E7" i="3"/>
  <c r="E112" i="3" s="1"/>
  <c r="J12" i="3"/>
  <c r="J116" i="3" s="1"/>
  <c r="J17" i="3"/>
  <c r="E18" i="3"/>
  <c r="F92" i="3" s="1"/>
  <c r="J18" i="3"/>
  <c r="J35" i="3"/>
  <c r="J36" i="3"/>
  <c r="AY96" i="1" s="1"/>
  <c r="J37" i="3"/>
  <c r="E85" i="3"/>
  <c r="E87" i="3"/>
  <c r="F89" i="3"/>
  <c r="F91" i="3"/>
  <c r="J91" i="3"/>
  <c r="J92" i="3"/>
  <c r="E114" i="3"/>
  <c r="F116" i="3"/>
  <c r="F118" i="3"/>
  <c r="J118" i="3"/>
  <c r="F119" i="3"/>
  <c r="J119" i="3"/>
  <c r="J125" i="3"/>
  <c r="P125" i="3"/>
  <c r="R125" i="3"/>
  <c r="T125" i="3"/>
  <c r="T124" i="3" s="1"/>
  <c r="BE125" i="3"/>
  <c r="BF125" i="3"/>
  <c r="BG125" i="3"/>
  <c r="BH125" i="3"/>
  <c r="BI125" i="3"/>
  <c r="BK125" i="3"/>
  <c r="J128" i="3"/>
  <c r="P128" i="3"/>
  <c r="R128" i="3"/>
  <c r="T128" i="3"/>
  <c r="BE128" i="3"/>
  <c r="BF128" i="3"/>
  <c r="BG128" i="3"/>
  <c r="BH128" i="3"/>
  <c r="BI128" i="3"/>
  <c r="BK128" i="3"/>
  <c r="J132" i="3"/>
  <c r="P132" i="3"/>
  <c r="R132" i="3"/>
  <c r="T132" i="3"/>
  <c r="BE132" i="3"/>
  <c r="BF132" i="3"/>
  <c r="BG132" i="3"/>
  <c r="BH132" i="3"/>
  <c r="BI132" i="3"/>
  <c r="BK132" i="3"/>
  <c r="J136" i="3"/>
  <c r="P136" i="3"/>
  <c r="R136" i="3"/>
  <c r="T136" i="3"/>
  <c r="BE136" i="3"/>
  <c r="BF136" i="3"/>
  <c r="BG136" i="3"/>
  <c r="BH136" i="3"/>
  <c r="BI136" i="3"/>
  <c r="BK136" i="3"/>
  <c r="J139" i="3"/>
  <c r="P139" i="3"/>
  <c r="R139" i="3"/>
  <c r="T139" i="3"/>
  <c r="BE139" i="3"/>
  <c r="BF139" i="3"/>
  <c r="BG139" i="3"/>
  <c r="BH139" i="3"/>
  <c r="BI139" i="3"/>
  <c r="BK139" i="3"/>
  <c r="J143" i="3"/>
  <c r="P143" i="3"/>
  <c r="R143" i="3"/>
  <c r="T143" i="3"/>
  <c r="BE143" i="3"/>
  <c r="BF143" i="3"/>
  <c r="BG143" i="3"/>
  <c r="BH143" i="3"/>
  <c r="BI143" i="3"/>
  <c r="BK143" i="3"/>
  <c r="J147" i="3"/>
  <c r="P147" i="3"/>
  <c r="R147" i="3"/>
  <c r="T147" i="3"/>
  <c r="BE147" i="3"/>
  <c r="BF147" i="3"/>
  <c r="BG147" i="3"/>
  <c r="BH147" i="3"/>
  <c r="BI147" i="3"/>
  <c r="BK147" i="3"/>
  <c r="J150" i="3"/>
  <c r="P150" i="3"/>
  <c r="R150" i="3"/>
  <c r="R146" i="3" s="1"/>
  <c r="T150" i="3"/>
  <c r="BE150" i="3"/>
  <c r="BF150" i="3"/>
  <c r="BG150" i="3"/>
  <c r="BH150" i="3"/>
  <c r="BI150" i="3"/>
  <c r="BK150" i="3"/>
  <c r="J154" i="3"/>
  <c r="P154" i="3"/>
  <c r="R154" i="3"/>
  <c r="T154" i="3"/>
  <c r="BE154" i="3"/>
  <c r="BF154" i="3"/>
  <c r="BG154" i="3"/>
  <c r="BH154" i="3"/>
  <c r="BI154" i="3"/>
  <c r="BK154" i="3"/>
  <c r="J158" i="3"/>
  <c r="P158" i="3"/>
  <c r="R158" i="3"/>
  <c r="T158" i="3"/>
  <c r="BE158" i="3"/>
  <c r="BF158" i="3"/>
  <c r="BG158" i="3"/>
  <c r="BH158" i="3"/>
  <c r="BI158" i="3"/>
  <c r="BK158" i="3"/>
  <c r="J162" i="3"/>
  <c r="P162" i="3"/>
  <c r="R162" i="3"/>
  <c r="T162" i="3"/>
  <c r="BE162" i="3"/>
  <c r="BF162" i="3"/>
  <c r="BG162" i="3"/>
  <c r="BH162" i="3"/>
  <c r="BI162" i="3"/>
  <c r="BK162" i="3"/>
  <c r="J165" i="3"/>
  <c r="P165" i="3"/>
  <c r="R165" i="3"/>
  <c r="T165" i="3"/>
  <c r="BE165" i="3"/>
  <c r="BF165" i="3"/>
  <c r="BG165" i="3"/>
  <c r="BH165" i="3"/>
  <c r="BI165" i="3"/>
  <c r="BK165" i="3"/>
  <c r="J170" i="3"/>
  <c r="P170" i="3"/>
  <c r="R170" i="3"/>
  <c r="T170" i="3"/>
  <c r="BE170" i="3"/>
  <c r="BF170" i="3"/>
  <c r="BG170" i="3"/>
  <c r="BH170" i="3"/>
  <c r="BI170" i="3"/>
  <c r="BK170" i="3"/>
  <c r="J172" i="3"/>
  <c r="P172" i="3"/>
  <c r="P169" i="3" s="1"/>
  <c r="R172" i="3"/>
  <c r="T172" i="3"/>
  <c r="BE172" i="3"/>
  <c r="BF172" i="3"/>
  <c r="BG172" i="3"/>
  <c r="BH172" i="3"/>
  <c r="BI172" i="3"/>
  <c r="BK172" i="3"/>
  <c r="J176" i="3"/>
  <c r="P176" i="3"/>
  <c r="R176" i="3"/>
  <c r="T176" i="3"/>
  <c r="BE176" i="3"/>
  <c r="BF176" i="3"/>
  <c r="BG176" i="3"/>
  <c r="BH176" i="3"/>
  <c r="BI176" i="3"/>
  <c r="BK176" i="3"/>
  <c r="J180" i="3"/>
  <c r="P180" i="3"/>
  <c r="R180" i="3"/>
  <c r="T180" i="3"/>
  <c r="BE180" i="3"/>
  <c r="BF180" i="3"/>
  <c r="BG180" i="3"/>
  <c r="BH180" i="3"/>
  <c r="BI180" i="3"/>
  <c r="BK180" i="3"/>
  <c r="J183" i="3"/>
  <c r="P183" i="3"/>
  <c r="R183" i="3"/>
  <c r="R179" i="3" s="1"/>
  <c r="T183" i="3"/>
  <c r="BE183" i="3"/>
  <c r="BF183" i="3"/>
  <c r="BG183" i="3"/>
  <c r="BH183" i="3"/>
  <c r="BI183" i="3"/>
  <c r="BK183" i="3"/>
  <c r="J186" i="3"/>
  <c r="P186" i="3"/>
  <c r="R186" i="3"/>
  <c r="T186" i="3"/>
  <c r="BE186" i="3"/>
  <c r="BF186" i="3"/>
  <c r="BG186" i="3"/>
  <c r="BH186" i="3"/>
  <c r="BI186" i="3"/>
  <c r="BK186" i="3"/>
  <c r="J189" i="3"/>
  <c r="P189" i="3"/>
  <c r="R189" i="3"/>
  <c r="T189" i="3"/>
  <c r="BE189" i="3"/>
  <c r="BF189" i="3"/>
  <c r="BG189" i="3"/>
  <c r="BH189" i="3"/>
  <c r="BI189" i="3"/>
  <c r="BK189" i="3"/>
  <c r="J192" i="3"/>
  <c r="P192" i="3"/>
  <c r="R192" i="3"/>
  <c r="T192" i="3"/>
  <c r="BE192" i="3"/>
  <c r="BF192" i="3"/>
  <c r="BG192" i="3"/>
  <c r="BH192" i="3"/>
  <c r="BI192" i="3"/>
  <c r="BK192" i="3"/>
  <c r="BK195" i="3"/>
  <c r="J195" i="3" s="1"/>
  <c r="J102" i="3" s="1"/>
  <c r="J196" i="3"/>
  <c r="P196" i="3"/>
  <c r="P195" i="3" s="1"/>
  <c r="R196" i="3"/>
  <c r="R195" i="3" s="1"/>
  <c r="T196" i="3"/>
  <c r="T195" i="3" s="1"/>
  <c r="BE196" i="3"/>
  <c r="BF196" i="3"/>
  <c r="BG196" i="3"/>
  <c r="BH196" i="3"/>
  <c r="BI196" i="3"/>
  <c r="BK196" i="3"/>
  <c r="L84" i="1"/>
  <c r="L85" i="1"/>
  <c r="L87" i="1"/>
  <c r="AM87" i="1"/>
  <c r="L89" i="1"/>
  <c r="AM89" i="1"/>
  <c r="L90" i="1"/>
  <c r="AM90" i="1"/>
  <c r="AS94" i="1"/>
  <c r="AX96" i="1"/>
  <c r="P136" i="2" l="1"/>
  <c r="R120" i="2"/>
  <c r="F34" i="3"/>
  <c r="BA96" i="1" s="1"/>
  <c r="BK136" i="2"/>
  <c r="J136" i="2" s="1"/>
  <c r="J98" i="2" s="1"/>
  <c r="T179" i="3"/>
  <c r="T123" i="3" s="1"/>
  <c r="T122" i="3" s="1"/>
  <c r="R169" i="3"/>
  <c r="R123" i="3" s="1"/>
  <c r="R122" i="3" s="1"/>
  <c r="T146" i="3"/>
  <c r="F37" i="3"/>
  <c r="BD96" i="1" s="1"/>
  <c r="J33" i="3"/>
  <c r="AV96" i="1" s="1"/>
  <c r="F35" i="2"/>
  <c r="BB95" i="1" s="1"/>
  <c r="BB94" i="1" s="1"/>
  <c r="AX94" i="1" s="1"/>
  <c r="R136" i="2"/>
  <c r="F37" i="2"/>
  <c r="BD95" i="1" s="1"/>
  <c r="BD94" i="1" s="1"/>
  <c r="W33" i="1" s="1"/>
  <c r="F33" i="2"/>
  <c r="AZ95" i="1" s="1"/>
  <c r="T120" i="2"/>
  <c r="BK120" i="2"/>
  <c r="F34" i="2"/>
  <c r="BA95" i="1" s="1"/>
  <c r="BA94" i="1" s="1"/>
  <c r="W30" i="1" s="1"/>
  <c r="P120" i="2"/>
  <c r="P119" i="2" s="1"/>
  <c r="P118" i="2" s="1"/>
  <c r="AU95" i="1" s="1"/>
  <c r="F115" i="2"/>
  <c r="T169" i="3"/>
  <c r="BK169" i="3"/>
  <c r="J169" i="3" s="1"/>
  <c r="J100" i="3" s="1"/>
  <c r="BK124" i="3"/>
  <c r="P124" i="3"/>
  <c r="P123" i="3" s="1"/>
  <c r="P122" i="3" s="1"/>
  <c r="AU96" i="1" s="1"/>
  <c r="AU94" i="1" s="1"/>
  <c r="F36" i="3"/>
  <c r="BC96" i="1" s="1"/>
  <c r="T136" i="2"/>
  <c r="J33" i="2"/>
  <c r="AV95" i="1" s="1"/>
  <c r="BK179" i="3"/>
  <c r="J179" i="3" s="1"/>
  <c r="J101" i="3" s="1"/>
  <c r="P179" i="3"/>
  <c r="BK146" i="3"/>
  <c r="J146" i="3" s="1"/>
  <c r="J99" i="3" s="1"/>
  <c r="J34" i="3"/>
  <c r="AW96" i="1" s="1"/>
  <c r="P146" i="3"/>
  <c r="F35" i="3"/>
  <c r="BB96" i="1" s="1"/>
  <c r="R124" i="3"/>
  <c r="F36" i="2"/>
  <c r="BC95" i="1" s="1"/>
  <c r="BC94" i="1" s="1"/>
  <c r="J120" i="2"/>
  <c r="J124" i="3"/>
  <c r="J98" i="3" s="1"/>
  <c r="R119" i="2"/>
  <c r="R118" i="2" s="1"/>
  <c r="F33" i="3"/>
  <c r="AZ96" i="1" s="1"/>
  <c r="J89" i="3"/>
  <c r="J34" i="2"/>
  <c r="AW95" i="1" s="1"/>
  <c r="AT95" i="1" l="1"/>
  <c r="BK119" i="2"/>
  <c r="BK118" i="2" s="1"/>
  <c r="J118" i="2" s="1"/>
  <c r="T119" i="2"/>
  <c r="T118" i="2" s="1"/>
  <c r="AW94" i="1"/>
  <c r="AK30" i="1" s="1"/>
  <c r="BK123" i="3"/>
  <c r="AT96" i="1"/>
  <c r="AZ94" i="1"/>
  <c r="AV94" i="1" s="1"/>
  <c r="W31" i="1"/>
  <c r="W32" i="1"/>
  <c r="AY94" i="1"/>
  <c r="BK122" i="3"/>
  <c r="J122" i="3" s="1"/>
  <c r="J123" i="3"/>
  <c r="J97" i="3" s="1"/>
  <c r="J119" i="2" l="1"/>
  <c r="J97" i="2" s="1"/>
  <c r="W29" i="1"/>
  <c r="J30" i="2"/>
  <c r="J96" i="2"/>
  <c r="J30" i="3"/>
  <c r="J96" i="3"/>
  <c r="AK29" i="1"/>
  <c r="AT94" i="1"/>
  <c r="J39" i="2" l="1"/>
  <c r="AG95" i="1"/>
  <c r="J39" i="3"/>
  <c r="AG96" i="1"/>
  <c r="AN96" i="1" s="1"/>
  <c r="AG94" i="1" l="1"/>
  <c r="AN95" i="1"/>
  <c r="AN94" i="1" l="1"/>
  <c r="AK26" i="1"/>
  <c r="AK35" i="1" s="1"/>
</calcChain>
</file>

<file path=xl/sharedStrings.xml><?xml version="1.0" encoding="utf-8"?>
<sst xmlns="http://schemas.openxmlformats.org/spreadsheetml/2006/main" count="1132" uniqueCount="309">
  <si>
    <t>Export Komplet</t>
  </si>
  <si>
    <t>2.0</t>
  </si>
  <si>
    <t>ZAMOK</t>
  </si>
  <si>
    <t>False</t>
  </si>
  <si>
    <t>{d54ef79f-a9b2-4ca1-9bb6-182913c112a0}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</si>
  <si>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</si>
  <si>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</si>
  <si>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</si>
  <si>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</si>
  <si>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</si>
  <si>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</si>
  <si>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</si>
  <si>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</si>
  <si>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10/4</t>
  </si>
  <si>
    <t>Měnit lze pouze buňky se žlutým podbarvením!_x005F_x005F_x005F_x000d_
_x005F_x005F_x005F_x000d_
1) na prvním listu Rekapitulace stavby vyplňte v sestavě_x005F_x005F_x005F_x000d_
_x005F_x005F_x005F_x000d_
    a) Souhrnný list_x005F_x005F_x005F_x000d_
       - údaje o Uchazeči_x005F_x005F_x005F_x000d_
         (přenesou se do ostatních sestav i v jiných listech)_x005F_x005F_x005F_x000d_
_x005F_x005F_x005F_x000d_
    b) Rekapitulace objektů_x005F_x005F_x005F_x000d_
       - potřebné Ostatní náklady_x005F_x005F_x005F_x000d_
_x005F_x005F_x005F_x000d_
2) na vybraných listech vyplňte v sestavě_x005F_x005F_x005F_x000d_
_x005F_x005F_x005F_x000d_
    a) Krycí list_x005F_x005F_x005F_x000d_
       - údaje o Uchazeči, pokud se liší od údajů o Uchazeči na Souhrnném listu_x005F_x005F_x005F_x000d_
         (údaje se přenesou do ostatních sestav v daném listu)_x005F_x005F_x005F_x000d_
_x005F_x005F_x005F_x000d_
    b) Rekapitulace rozpočtu_x005F_x005F_x005F_x000d_
       - potřebné Ostatní náklady_x005F_x005F_x005F_x000d_
_x005F_x005F_x005F_x000d_
    c) Celkové náklady za stavbu_x005F_x005F_x005F_x000d_
       - ceny u položek_x005F_x005F_x005F_x000d_
       - množství, pokud má žluté podbarvení_x005F_x005F_x005F_x000d_
       - a v případě potřeby poznámku (ta je ve skrytém sloupci)</t>
  </si>
  <si>
    <t>Stavba:</t>
  </si>
  <si>
    <t>Revitalizace lesoparku Nad Jizerou II. etapa 2. část</t>
  </si>
  <si>
    <t>0,1</t>
  </si>
  <si>
    <t>KSO:</t>
  </si>
  <si>
    <t>CC-CZ:</t>
  </si>
  <si>
    <t>1</t>
  </si>
  <si>
    <t>Místo:</t>
  </si>
  <si>
    <t>Mnichovo Hradiště</t>
  </si>
  <si>
    <t>Datum:</t>
  </si>
  <si>
    <t>7. 1. 2020</t>
  </si>
  <si>
    <t>10</t>
  </si>
  <si>
    <t>100</t>
  </si>
  <si>
    <t>Zadavatel:</t>
  </si>
  <si>
    <t>IČ:</t>
  </si>
  <si>
    <t>Město Mnichovo Hradiště</t>
  </si>
  <si>
    <t>DIČ:</t>
  </si>
  <si>
    <t>Uchazeč:</t>
  </si>
  <si>
    <t>Vyplň údaj</t>
  </si>
  <si>
    <t>Projektant:</t>
  </si>
  <si>
    <t>Ing. Jiří Hybášek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</si>
  <si>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</si>
  <si>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</si>
  <si>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</si>
  <si>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</si>
  <si>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</si>
  <si>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</si>
  <si>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</si>
  <si>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</si>
  <si>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</si>
  <si>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</si>
  <si>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</si>
  <si>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</si>
  <si>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</si>
  <si>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</si>
  <si>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</si>
  <si>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</si>
  <si>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</si>
  <si>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</si>
  <si>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</si>
  <si>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</si>
  <si>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</si>
  <si>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</si>
  <si>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</si>
  <si>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</si>
  <si>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</si>
  <si>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</si>
  <si>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</si>
  <si>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</si>
  <si>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</si>
  <si>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Ostat._x005F_x005F_x005F_x000d_
náklady [CZK]</t>
  </si>
  <si>
    <t>DPH [CZK]</t>
  </si>
  <si>
    <t>Normohodiny [h]</t>
  </si>
  <si>
    <t>DPH základní [CZK]</t>
  </si>
  <si>
    <t>DPH snížená [CZK]</t>
  </si>
  <si>
    <t>DPH základní přenesená_x005F_x005F_x005F_x000d_
[CZK]</t>
  </si>
  <si>
    <t>DPH snížená přenesená_x005F_x005F_x005F_x000d_
[CZK]</t>
  </si>
  <si>
    <t>Základna_x005F_x005F_x005F_x000d_
DPH základní</t>
  </si>
  <si>
    <t>Základna_x005F_x005F_x005F_x000d_
DPH snížená</t>
  </si>
  <si>
    <t>Základna_x005F_x005F_x005F_x000d_
DPH zákl. přenesená</t>
  </si>
  <si>
    <t>Základna_x005F_x005F_x005F_x000d_
DPH sníž. přenesená</t>
  </si>
  <si>
    <t>Základna_x005F_x005F_x005F_x000d_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</si>
  <si>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</si>
  <si>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</si>
  <si>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</si>
  <si>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</si>
  <si>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</si>
  <si>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</si>
  <si>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</si>
  <si>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VRN</t>
  </si>
  <si>
    <t>VON</t>
  </si>
  <si>
    <t>{66ed9fdc-af05-4155-81bd-b118258e3220}</t>
  </si>
  <si>
    <t>2</t>
  </si>
  <si>
    <t>01</t>
  </si>
  <si>
    <t>Zpřístupnění pěšinami 2.část</t>
  </si>
  <si>
    <t>STA</t>
  </si>
  <si>
    <t>{07664d87-0572-4083-ad62-1ccd029b0914}</t>
  </si>
  <si>
    <t>KRYCÍ LIST SOUPISU PRACÍ</t>
  </si>
  <si>
    <t>Objekt:</t>
  </si>
  <si>
    <t>0 - VRN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</si>
  <si>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</si>
  <si>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</si>
  <si>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</si>
  <si>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</si>
  <si>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</si>
  <si>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</si>
  <si>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</si>
  <si>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</si>
  <si>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</si>
  <si>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</si>
  <si>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</si>
  <si>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</si>
  <si>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</si>
  <si>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</si>
  <si>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</si>
  <si>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</si>
  <si>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</si>
  <si>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</si>
  <si>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</si>
  <si>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</si>
  <si>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Vedlejší rozpočtové náklady</t>
  </si>
  <si>
    <t>5</t>
  </si>
  <si>
    <t>ROZPOCET</t>
  </si>
  <si>
    <t>VRN1</t>
  </si>
  <si>
    <t>Průzkumné, geodetické a projektové práce</t>
  </si>
  <si>
    <t>K</t>
  </si>
  <si>
    <t>012203000</t>
  </si>
  <si>
    <t>Geodetické práce při provádění stavby</t>
  </si>
  <si>
    <t>bm</t>
  </si>
  <si>
    <t>CS ÚRS 2019 01</t>
  </si>
  <si>
    <t>1024</t>
  </si>
  <si>
    <t>1868513984</t>
  </si>
  <si>
    <t>PP</t>
  </si>
  <si>
    <t>P</t>
  </si>
  <si>
    <t>Poznámka k položce:_x005F_x005F_x005F_x000d_
Plocha brána dle plochy zaměření pro projekt</t>
  </si>
  <si>
    <t>012303000</t>
  </si>
  <si>
    <t>Geodetické práce po výstavbě</t>
  </si>
  <si>
    <t>2017329853</t>
  </si>
  <si>
    <t xml:space="preserve">Poznámka k položce:_x005F_x005F_x005F_x000d_
</t>
  </si>
  <si>
    <t>3</t>
  </si>
  <si>
    <t>013254000</t>
  </si>
  <si>
    <t>Dokumentace skutečného provedení stavby</t>
  </si>
  <si>
    <t>kpl</t>
  </si>
  <si>
    <t>805004597</t>
  </si>
  <si>
    <t>4</t>
  </si>
  <si>
    <t>01325402R</t>
  </si>
  <si>
    <t xml:space="preserve">Fotodokumentace postupu výstavby                                                                   </t>
  </si>
  <si>
    <t>239180191</t>
  </si>
  <si>
    <t xml:space="preserve">Fotodokumentace postupu výstavby                    </t>
  </si>
  <si>
    <t>Poznámka k položce:_x005F_x005F_x005F_x000d_
Podorobná fotodokumentace vč. popisu fotografií</t>
  </si>
  <si>
    <t>013274000</t>
  </si>
  <si>
    <t>Pasportizace objektu před započetím prací</t>
  </si>
  <si>
    <t>CS ÚRS 2019 02</t>
  </si>
  <si>
    <t>1456119658</t>
  </si>
  <si>
    <t>6</t>
  </si>
  <si>
    <t>013284000</t>
  </si>
  <si>
    <t>Pasportizace objektu po provedení prací</t>
  </si>
  <si>
    <t>721368668</t>
  </si>
  <si>
    <t>VRN3</t>
  </si>
  <si>
    <t>Zařízení staveniště</t>
  </si>
  <si>
    <t>7</t>
  </si>
  <si>
    <t>030001000</t>
  </si>
  <si>
    <t>262802797</t>
  </si>
  <si>
    <t>Poznámka k položce:_x005F_x005F_x005F_x000d_
Zřízení zařízení stavenistě - buňky, WC, plocha pro uložení materiálů apod_x005F_x005F_x005F_x000d_
+ likvidace zařízení staveniště</t>
  </si>
  <si>
    <t>8</t>
  </si>
  <si>
    <t>03000101R</t>
  </si>
  <si>
    <t>Uvedení ploch dotčených stavbou do původního stavu</t>
  </si>
  <si>
    <t>646470736</t>
  </si>
  <si>
    <t xml:space="preserve">Poznámka k položce:_x005F_x005F_x005F_x000d_
_x005F_x005F_x005F_x000d_
</t>
  </si>
  <si>
    <t>9</t>
  </si>
  <si>
    <t>03000102R</t>
  </si>
  <si>
    <t>Opatření k zamezení vyvážení nečistot ze staveniště + čištění komunikací</t>
  </si>
  <si>
    <t>1967059732</t>
  </si>
  <si>
    <t>03000103R</t>
  </si>
  <si>
    <t>Oprava dopravou poškozených komunikací</t>
  </si>
  <si>
    <t>1992872455</t>
  </si>
  <si>
    <t>VRN4</t>
  </si>
  <si>
    <t>Inženýrská činnost</t>
  </si>
  <si>
    <t>11</t>
  </si>
  <si>
    <t>043103000</t>
  </si>
  <si>
    <t>Zkoušky bez rozlišení</t>
  </si>
  <si>
    <t>1683384691</t>
  </si>
  <si>
    <t>Poznámka k položce:_x005F_x005F_x005F_x000d_
Předepsané zkoušky zhutnění apod.</t>
  </si>
  <si>
    <t>01 - Zpřístupnění pěšinami 2.část</t>
  </si>
  <si>
    <t>HSV - Práce a dodávky HSV</t>
  </si>
  <si>
    <t xml:space="preserve">    1 - Zemní práce</t>
  </si>
  <si>
    <t xml:space="preserve">    4 - Vodorovné konstrukce</t>
  </si>
  <si>
    <t xml:space="preserve">    5 - Komunikace</t>
  </si>
  <si>
    <t xml:space="preserve">    9 - Ostatní konstrukce a práce, bourání</t>
  </si>
  <si>
    <t xml:space="preserve">    998 - Přesun hmot</t>
  </si>
  <si>
    <t>HSV</t>
  </si>
  <si>
    <t>Práce a dodávky HSV</t>
  </si>
  <si>
    <t>Zemní práce</t>
  </si>
  <si>
    <t>122201102</t>
  </si>
  <si>
    <t>Odkopávky a prokopávky nezapažené v hornině tř. 3 objem do 1000 m3</t>
  </si>
  <si>
    <t>m3</t>
  </si>
  <si>
    <t>1651102533</t>
  </si>
  <si>
    <t>Odkopávky a prokopávky nezapažené  s přehozením výkopku na vzdálenost do 3 m nebo s naložením na dopravní prostředek v hornině tř. 3 přes 100 do 1 000 m3</t>
  </si>
  <si>
    <t>PSC</t>
  </si>
  <si>
    <t xml:space="preserve">Poznámka k souboru cen:_x005F_x005F_x005F_x000d_
1. Odkopávky a prokopávky v roubených prostorech se oceňují podle čl. 3116 Všeobecných podmínek tohoto katalogu. 2. Odkopávky a prokopávky ve stržích při lesnicko-technických melioracích (LTM) se oceňují cenami do 100 m3 pro jakýkoliv skutečný objem výkopu; ostatní odkopávky a prokopávky při LTM se oceňují při jakémkoliv objemu výkopu přes 100 m3 cenami přes 100 do 1 000 m3. 3. Ceny lze použít i pro vykopávky odpadových jam. 4. Ceny lze použít i pro sejmutí podorničí. Přitom se přihlíží k ustanovení čl. 3112 Všeobecných podmínek tohoto katalogu. </t>
  </si>
  <si>
    <t>122201109</t>
  </si>
  <si>
    <t>Příplatek za lepivost u odkopávek v hornině tř. 1 až 3</t>
  </si>
  <si>
    <t>-891874124</t>
  </si>
  <si>
    <t>Odkopávky a prokopávky nezapažené  s přehozením výkopku na vzdálenost do 3 m nebo s naložením na dopravní prostředek v hornině tř. 3 Příplatek k cenám za lepivost horniny tř. 3</t>
  </si>
  <si>
    <t>VV</t>
  </si>
  <si>
    <t>154,5*0,5 'Přepočtené koeficientem množství</t>
  </si>
  <si>
    <t>162601102</t>
  </si>
  <si>
    <t>Vodorovné přemístění do 5000 m výkopku/sypaniny z horniny tř. 1 až 4</t>
  </si>
  <si>
    <t>802233274</t>
  </si>
  <si>
    <t>Vodorovné přemístění výkopku nebo sypaniny po suchu  na obvyklém dopravním prostředku, bez naložení výkopku, avšak se složením bez rozhrnutí z horniny tř. 1 až 4 na vzdálenost přes 4 000 do 5 000 m</t>
  </si>
  <si>
    <t xml:space="preserve">Poznámka k souboru cen:_x005F_x005F_x005F_x000d_
1. Ceny nelze použít, předepisuje-li projekt přemístit výkopek na místo nepřístupné obvyklým dopravním prostředkům; toto přemístění se oceňuje individuálně. 2. V cenách jsou započteny i náhrady za jízdu loženého vozidla v terénu ve výkopišti nebo na násypišti. 3. V cenách nejsou započteny náklady na rozhrnutí výkopku na násypišti; toto rozhrnutí se oceňuje cenami souboru cen 171 . 0- . . Uložení sypaniny do násypů a 171 20-1201 Uložení sypaniny na skládky. 4. Je-li na dopravní dráze pro vodorovné přemístění nějaká překážka, pro kterou je nutno překládat výkopek z jednoho obvyklého dopravního prostředku na jiný obvyklý dopravní prostředek, oceňuje se toto lomené vodorovné přemístění výkopku v každém úseku samostatně příslušnou cenou tohoto souboru cen a překládání výkopku cenami souboru cen 167 10-3 . Nakládání neulehlého výkopku z hromad s ohledem na ustanovení pozn. číslo 5. 5. Přemísťuje-li se výkopek z dočasných skládek vzdálených do 50 m, neoceňuje se nakládání výkopku, i když se provádí. Toto ustanovení neplatí, vylučuje-li projekt použití dozeru. 6. V cenách vodorovného přemístění sypaniny nejsou započteny náklady na dodávku materiálu, tyto se oceňují ve specifikaci. </t>
  </si>
  <si>
    <t>Poznámka k položce:_x005F_x005F_x005F_x000d_
Naložení v rámci položky výkopu 122201102</t>
  </si>
  <si>
    <t>171201201</t>
  </si>
  <si>
    <t>Uložení sypaniny na skládky</t>
  </si>
  <si>
    <t>1783483791</t>
  </si>
  <si>
    <t>Uložení sypaniny  na skládky</t>
  </si>
  <si>
    <t xml:space="preserve">Poznámka k souboru cen:_x005F_x005F_x005F_x000d_
1. Cena -1201 je určena i pro: a) uložení výkopku nebo ornice na dočasné skládky předepsané projektem tak, že na 1 m2 projektem určené plochy této skládky připadá přes 2 m3 výkopku nebo ornice; v opačném případě se uložení neoceňuje. Množství výkopku nebo ornice připadající na 1 m2 skládky se určí jako podíl množství výkopku nebo ornice, měřeného v rostlém stavu a projektem určené plochy dočasné skládky; b) zasypání koryt vodotečí a prohlubní v terénu bez předepsaného zhutnění sypaniny; c) uložení výkopku pod vodou do prohlubní ve dně vodotečí nebo nádrží. 2. Cenu -1201 nelze použít pro uložení výkopku nebo ornice: a) při vykopávkách pro podzemní vedení podél hrany výkopu, z něhož byl výkopek získán, a to ani tehdy, jestliže se výkopek po vyhození z výkopu na povrch území ještě dále přemisťuje na hromady podél výkopu; b) na dočasné skládky, které nejsou předepsány projektem; c) na dočasné skládky předepsané projektem tak, že na 1 m2 projektem určené plochy této skládky připadají nejvýše 2 m3 výkopku nebo ornice (viz. též poznámku č. 1 a); d) na dočasné skládky, oceňuje-li se cenou 121 10-1101 Sejmutí ornice nebo lesní půdy do 50 m, nebo oceňuje-li se vodorovné přemístění výkopku do 20 m a 50 m cenami 162 20-1101, 162 20-1102, 162 20-1151 a 162 20-1152. V těchto případech se uložení výkopku nebo ornice na dočasnou skládku neoceňuje. e) na trvalé skládky s předepsaným zhutněním; toto uložení výkopku se oceňuje cenami souboru cen 171 . 0- . . Uložení sypaniny do násypů. 3. V ceně -1201 jsou započteny i náklady na rozprostření sypaniny ve vrstvách s hrubým urovnáním na skládce. 4. V ceně -1201 nejsou započteny náklady na získání skládek ani na poplatky za skládku. 5. Množství jednotek uložení výkopku (sypaniny) se určí v m3 uloženého výkopku (sypaniny),v rostlém stavu zpravidla ve výkopišti. </t>
  </si>
  <si>
    <t>171201211</t>
  </si>
  <si>
    <t>Poplatek za uložení stavebního odpadu - zeminy a kameniva na skládce</t>
  </si>
  <si>
    <t>t</t>
  </si>
  <si>
    <t>1424657231</t>
  </si>
  <si>
    <t>Poplatek za uložení stavebního odpadu na skládce (skládkovné) zeminy a kameniva zatříděného do Katalogu odpadů pod kódem 170 504</t>
  </si>
  <si>
    <t xml:space="preserve">Poznámka k souboru cen:_x005F_x005F_x005F_x000d_
1. Ceny uvedené v souboru cen lze po dohodě upravit podle místních podmínek. </t>
  </si>
  <si>
    <t>154,5*2 'Přepočtené koeficientem množství</t>
  </si>
  <si>
    <t>181951102</t>
  </si>
  <si>
    <t>Úprava pláně v hornině tř. 1 až 4 se zhutněním</t>
  </si>
  <si>
    <t>m2</t>
  </si>
  <si>
    <t>731140771</t>
  </si>
  <si>
    <t>Úprava pláně vyrovnáním výškových rozdílů  v hornině tř. 1 až 4 se zhutněním</t>
  </si>
  <si>
    <t xml:space="preserve">Poznámka k souboru cen:_x005F_x005F_x005F_x000d_
1. Ceny jsou určeny pro urovnání všech nově zřizovaných ploch (v zářezech i na násypech) vodorovných nebo ve sklonu do 1:5 pod zpevnění ploch jakéhokoliv druhu, pod humusování, (ne však pro plochy zásypu rýh pro podzemní vedení), drnování apod. a dále, předepíše-li projekt urovnání pláně z jiného důvodu. 2. Ceny nelze použít pro urovnání lavic (berem) šířky do 3 m přerušujících svahy, pro urovnání dna silničních a železničních příkopů pro jakoukoliv šířku dna; toto urovnání se oceňuje cenami souboru cen 182 .0-1 Svahování. 3. Urovnání ploch ve sklonu přes 1 : 5 se oceňuje cenami souboru cen 182 . 0-11 Svahování trvalých svahů do projektovaných profilů. 4. Náklady na urovnání dna a stěn při čištění příkopů pozemních komunikací jsou započteny v cenách souborů cen 938 90-2 . Čištění příkopů komunikací v suchu nebo ve vodě části A02 Zemní práce pro objekty oborů 821 až 828. 5. Míru zhutnění určuje projekt. Ceny se zhutněním jsou určeny pro jakoukoliv míru zhutnění. </t>
  </si>
  <si>
    <t>Vodorovné konstrukce</t>
  </si>
  <si>
    <t>451571112</t>
  </si>
  <si>
    <t>Lože pod dlažby ze štěrkopísku vrstva tl nad 100 do 150 mm</t>
  </si>
  <si>
    <t>1185173144</t>
  </si>
  <si>
    <t>Lože pod dlažby  ze štěrkopísků, tl. vrstvy přes 100 do 150 mm</t>
  </si>
  <si>
    <t xml:space="preserve">Poznámka k souboru cen:_x005F_x005F_x005F_x000d_
1. Ceny lze použít i pro zřízení podkladního lože pod patky a konstrukce z prefabrikátů. 2. V cenách jsou započteny i náklady na urovnání líce vrstvy. 3. Plocha se stanoví v m2 dlažby, pod kterou je lože určeno. </t>
  </si>
  <si>
    <t>462511161</t>
  </si>
  <si>
    <t>Zához z lomového kamene tříděného hmotnost kamenů do 80 kg bez výplně</t>
  </si>
  <si>
    <t>1949286381</t>
  </si>
  <si>
    <t>Zához z lomového kamene neupraveného provedený ze břehu nebo z lešení, do sucha nebo do vody tříděného, hmotnost jednotlivých kamenů do 80 kg bez výplně mezer</t>
  </si>
  <si>
    <t xml:space="preserve">Poznámka k souboru cen:_x005F_x005F_x005F_x000d_
1. V příplatcích jsou započteny náklady na urovnání líce záhozu do projektovaného profilu. </t>
  </si>
  <si>
    <t>Poznámka k položce:_x005F_x005F_x005F_x005F_x005F_x005F_x005F_x000d_Včetně materiálu - výběrový kámen - materiál křemenitý porfyr</t>
  </si>
  <si>
    <t>462512169</t>
  </si>
  <si>
    <t>Příplatek za urovnání líce záhozu z lomového kamene záhozového do 200 kg</t>
  </si>
  <si>
    <t>780745695</t>
  </si>
  <si>
    <t>Zához z lomového kamene neupraveného provedený ze břehu nebo z lešení, do sucha nebo do vody záhozového, hmotnost jednotlivých kamenů do 200 kg Příplatek k ceně za urovnání líce záhozu</t>
  </si>
  <si>
    <t>20*2,5 'Přepočtené koeficientem množství</t>
  </si>
  <si>
    <t>463212111</t>
  </si>
  <si>
    <t>Rovnanina z lomového kamene upraveného s vyklínováním spár úlomky kamene</t>
  </si>
  <si>
    <t>-1853848345</t>
  </si>
  <si>
    <t>Rovnanina z lomového kamene upraveného, tříděného  jakékoliv tloušťky rovnaniny s vyklínováním spár a dutin úlomky kamene</t>
  </si>
  <si>
    <t xml:space="preserve">Poznámka k souboru cen:_x005F_x005F_x005F_x000d_
1. Ceny lze použít i pro rovnaniny za opěrami a křídly pro jakýkoliv jejich sklon. 2. Ceny neplatí s výjimkou rovnanin za opěrami a křídly pro rovnaninu o sklonu přes 1:1; tyto se oceňují cenami 321 21-4511 Zdivo nadzákladové z lomového kamene na sucho s tím, že vyplnění spár a dutin těženým kamenivem se oceňuje cenou 469 57-1112 Vyplnění otvorů kamenivem těženým v množství 0,25 m3 kameniva na 1 m3 rovnaniny. 3. Množství měrných jednotek a) rovnaniny se stanoví v m3 konstrukce rovnaniny, b) příplatků se stanoví v m2 vypracovaných líců. </t>
  </si>
  <si>
    <t xml:space="preserve">Poznámka k položce:_x005F_x005F_x005F_x000d_
Včetně materiálu - výběrový kámen - křemenitý porfyr_x005F_x005F_x005F_x000d_
</t>
  </si>
  <si>
    <t>463212191</t>
  </si>
  <si>
    <t>Příplatek za vypracováni líce rovnaniny</t>
  </si>
  <si>
    <t>-1322391245</t>
  </si>
  <si>
    <t>Rovnanina z lomového kamene upraveného, tříděného  Příplatek k cenám za vypracování líce</t>
  </si>
  <si>
    <t>12</t>
  </si>
  <si>
    <t>465511327</t>
  </si>
  <si>
    <t>Dlažba z lomového kamene na sucho s vyklínováním a vyplněním spár tl 300 mm</t>
  </si>
  <si>
    <t>-963354396</t>
  </si>
  <si>
    <t>Dlažba z lomového kamene lomařsky upraveného  na sucho s vyklínováním kamenem, s vyplněním spár těženým kamenivem, drnem nebo ornicí s osetím, tl. kamene 300 mm</t>
  </si>
  <si>
    <t xml:space="preserve">Poznámka k souboru cen:_x005F_x005F_x005F_x000d_
1. Ceny neplatí pro: a) dlažby o sklonu přes 1:1; tyto se oceňují příslušnými cenami souboru cen 326 21-1 . Zdivo nadzákladové z lomového kamene upraveného. 2. V cenách nejsou započteny náklady na: a) podkladní betonové lože; toto se oceňuje cenami souboru cen 451 31-51 Podkladní a výplňové vrstvy z betonu prostého, b) lože z kameniva; toto se oceňuje cenami souboru cen 451 . . - . . Lože z kameniva. 3. Plocha se stanoví v m2 rozvinuté lícní plochy dlažby. </t>
  </si>
  <si>
    <t>Poznámka k položce:_x005F_x005F_x005F_x005F_x005F_x005F_x005F_x000d_
Včetně materiálu - výběrový kámen - materiál křemenitý porfyr</t>
  </si>
  <si>
    <t>Komunikace</t>
  </si>
  <si>
    <t>13</t>
  </si>
  <si>
    <t>564732111</t>
  </si>
  <si>
    <t>Podklad z vibrovaného štěrku VŠ tl 100 mm</t>
  </si>
  <si>
    <t>-1481913330</t>
  </si>
  <si>
    <t>Podklad nebo kryt z vibrovaného štěrku VŠ  s rozprostřením, vlhčením a zhutněním, po zhutnění tl. 100 mm</t>
  </si>
  <si>
    <t>14</t>
  </si>
  <si>
    <t>564961315</t>
  </si>
  <si>
    <t>Podklad z betonového recyklátu tl 200 mm</t>
  </si>
  <si>
    <t>-1394668681</t>
  </si>
  <si>
    <t>Podklad nebo podsyp z betonového recyklátu  s rozprostřením a zhutněním, po zhutnění tl. 200 mm</t>
  </si>
  <si>
    <t>556,2*1,05 "plocha*koeficient rozšíření"</t>
  </si>
  <si>
    <t>Součet</t>
  </si>
  <si>
    <t>571907112</t>
  </si>
  <si>
    <t>Posyp krytu kamenivem drceným nebo těženým do 40 kg/m2</t>
  </si>
  <si>
    <t>1556329738</t>
  </si>
  <si>
    <t>Posyp podkladu nebo krytu s rozprostřením a zhutněním kamenivem  drceným nebo těženým, v množství přes 35 do 40 kg/m2</t>
  </si>
  <si>
    <t xml:space="preserve">Poznámka k položce:_x005F_x005F_x005F_x000d_
Povrch bude zatažen frakcí 0-5 mm  </t>
  </si>
  <si>
    <t>Ostatní konstrukce a práce, bourání</t>
  </si>
  <si>
    <t>16</t>
  </si>
  <si>
    <t>91409922R</t>
  </si>
  <si>
    <t>Osazení a dodávka odpadkového koše</t>
  </si>
  <si>
    <t>kus</t>
  </si>
  <si>
    <t>269835918</t>
  </si>
  <si>
    <t>Poznámka k položce:_x005F_x005F_x005F_x000d_
Specifikace viz PD</t>
  </si>
  <si>
    <t>17</t>
  </si>
  <si>
    <t>91409923R</t>
  </si>
  <si>
    <t>Osazení a dodávka velké lavičky</t>
  </si>
  <si>
    <t>-1956836619</t>
  </si>
  <si>
    <t>18</t>
  </si>
  <si>
    <t>91409924R</t>
  </si>
  <si>
    <t>Osazení a dodávka malé lavičky</t>
  </si>
  <si>
    <t>-2146723434</t>
  </si>
  <si>
    <t>19</t>
  </si>
  <si>
    <t>91409925R</t>
  </si>
  <si>
    <t>Osazení a dodávka informačních tabulí</t>
  </si>
  <si>
    <t>-1448889936</t>
  </si>
  <si>
    <t>20</t>
  </si>
  <si>
    <t>91637189R</t>
  </si>
  <si>
    <t>Obrubník z akátového dřeva</t>
  </si>
  <si>
    <t>m</t>
  </si>
  <si>
    <t>-568071675</t>
  </si>
  <si>
    <t>Obrubník z akátového dřeva vč. osazení a kotvení</t>
  </si>
  <si>
    <t>Poznámka k položce:_x005F_x005F_x005F_x000d_
Kompletní dodávka vč. materiálu, uchycovacích prvků a jeho zabudování</t>
  </si>
  <si>
    <t>998</t>
  </si>
  <si>
    <t>Přesun hmot</t>
  </si>
  <si>
    <t>998225111</t>
  </si>
  <si>
    <t>Přesun hmot pro pozemní komunikace s krytem z kamene, monolitickým betonovým nebo živičným</t>
  </si>
  <si>
    <t>1067698044</t>
  </si>
  <si>
    <t>Přesun hmot pro komunikace s krytem z kameniva, monolitickým betonovým nebo živičným  dopravní vzdálenost do 200 m jakékoliv délky objektu</t>
  </si>
  <si>
    <t xml:space="preserve">Poznámka k souboru cen:_x005F_x005F_x005F_x000d_
1. Ceny lze použít i pro plochy letišť s krytem monolitickým betonovým nebo živičným.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</si>
</sst>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 x14ac:knownFonts="1">
    <font>
      <sz val="10"/>
      <name val="Arial"/>
      <family val="2"/>
      <charset val="238"/>
    </font>
    <font>
      <sz val="8"/>
      <name val="Arial CE"/>
      <family val="2"/>
    </font>
    <font>
      <sz val="8"/>
      <color indexed="9"/>
      <name val="Arial CE"/>
      <family val="2"/>
    </font>
    <font>
      <b/>
      <sz val="14"/>
      <name val="Arial CE"/>
      <family val="2"/>
    </font>
    <font>
      <sz val="8"/>
      <color indexed="48"/>
      <name val="Arial CE"/>
      <family val="2"/>
    </font>
    <font>
      <b/>
      <sz val="12"/>
      <color indexed="55"/>
      <name val="Arial CE"/>
      <family val="2"/>
    </font>
    <font>
      <sz val="10"/>
      <color indexed="55"/>
      <name val="Arial CE"/>
      <family val="2"/>
    </font>
    <font>
      <sz val="10"/>
      <name val="Arial CE"/>
      <family val="2"/>
    </font>
    <font>
      <b/>
      <sz val="8"/>
      <color indexed="55"/>
      <name val="Arial CE"/>
      <family val="2"/>
    </font>
    <font>
      <b/>
      <sz val="11"/>
      <name val="Arial CE"/>
      <family val="2"/>
    </font>
    <font>
      <b/>
      <sz val="10"/>
      <name val="Arial CE"/>
      <family val="2"/>
    </font>
    <font>
      <b/>
      <sz val="10"/>
      <color indexed="55"/>
      <name val="Arial CE"/>
      <family val="2"/>
    </font>
    <font>
      <b/>
      <sz val="12"/>
      <name val="Arial CE"/>
      <family val="2"/>
    </font>
    <font>
      <b/>
      <sz val="10"/>
      <color indexed="63"/>
      <name val="Arial CE"/>
      <family val="2"/>
    </font>
    <font>
      <sz val="12"/>
      <color indexed="55"/>
      <name val="Arial CE"/>
      <family val="2"/>
    </font>
    <font>
      <sz val="9"/>
      <name val="Arial CE"/>
      <family val="2"/>
    </font>
    <font>
      <sz val="9"/>
      <color indexed="55"/>
      <name val="Arial CE"/>
      <family val="2"/>
    </font>
    <font>
      <b/>
      <sz val="12"/>
      <color indexed="37"/>
      <name val="Arial CE"/>
      <family val="2"/>
    </font>
    <font>
      <sz val="12"/>
      <name val="Arial CE"/>
      <family val="2"/>
    </font>
    <font>
      <sz val="18"/>
      <color indexed="12"/>
      <name val="Wingdings 2"/>
      <family val="1"/>
      <charset val="2"/>
    </font>
    <font>
      <u/>
      <sz val="11"/>
      <color indexed="12"/>
      <name val="Calibri"/>
      <family val="2"/>
    </font>
    <font>
      <sz val="11"/>
      <name val="Arial CE"/>
      <family val="2"/>
    </font>
    <font>
      <b/>
      <sz val="11"/>
      <color indexed="56"/>
      <name val="Arial CE"/>
      <family val="2"/>
    </font>
    <font>
      <sz val="11"/>
      <color indexed="56"/>
      <name val="Arial CE"/>
      <family val="2"/>
    </font>
    <font>
      <sz val="11"/>
      <color indexed="55"/>
      <name val="Arial CE"/>
      <family val="2"/>
    </font>
    <font>
      <sz val="10"/>
      <color indexed="48"/>
      <name val="Arial CE"/>
      <family val="2"/>
    </font>
    <font>
      <sz val="8"/>
      <color indexed="55"/>
      <name val="Arial CE"/>
      <family val="2"/>
    </font>
    <font>
      <b/>
      <sz val="12"/>
      <color indexed="16"/>
      <name val="Arial CE"/>
      <family val="2"/>
    </font>
    <font>
      <sz val="12"/>
      <color indexed="56"/>
      <name val="Arial CE"/>
      <family val="2"/>
    </font>
    <font>
      <sz val="10"/>
      <color indexed="56"/>
      <name val="Arial CE"/>
      <family val="2"/>
    </font>
    <font>
      <sz val="8"/>
      <color indexed="37"/>
      <name val="Arial CE"/>
      <family val="2"/>
    </font>
    <font>
      <b/>
      <sz val="8"/>
      <name val="Arial CE"/>
      <family val="2"/>
    </font>
    <font>
      <sz val="8"/>
      <color indexed="56"/>
      <name val="Arial CE"/>
      <family val="2"/>
    </font>
    <font>
      <sz val="7"/>
      <color indexed="55"/>
      <name val="Arial CE"/>
      <family val="2"/>
    </font>
    <font>
      <sz val="7"/>
      <name val="Arial CE"/>
      <family val="2"/>
    </font>
    <font>
      <i/>
      <sz val="7"/>
      <color indexed="55"/>
      <name val="Arial CE"/>
      <family val="2"/>
    </font>
    <font>
      <sz val="8"/>
      <color indexed="54"/>
      <name val="Arial CE"/>
      <family val="2"/>
    </font>
    <font>
      <sz val="8"/>
      <color indexed="10"/>
      <name val="Arial CE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</fills>
  <borders count="2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</borders>
  <cellStyleXfs count="4">
    <xf numFmtId="0" fontId="0" fillId="0" borderId="0"/>
    <xf numFmtId="0" fontId="20" fillId="0" borderId="0"/>
    <xf numFmtId="0" fontId="1" fillId="0" borderId="0"/>
    <xf numFmtId="0" fontId="1" fillId="0" borderId="0"/>
  </cellStyleXfs>
  <cellXfs count="274">
    <xf numFmtId="0" fontId="0" fillId="0" borderId="0" xfId="0"/>
    <xf numFmtId="0" fontId="1" fillId="0" borderId="0" xfId="2"/>
    <xf numFmtId="0" fontId="2" fillId="0" borderId="0" xfId="2" applyFont="1" applyAlignment="1">
      <alignment horizontal="left" vertical="center"/>
    </xf>
    <xf numFmtId="0" fontId="1" fillId="0" borderId="0" xfId="2" applyFont="1" applyAlignment="1">
      <alignment horizontal="left" vertical="center"/>
    </xf>
    <xf numFmtId="0" fontId="1" fillId="0" borderId="1" xfId="2" applyBorder="1" applyProtection="1"/>
    <xf numFmtId="0" fontId="1" fillId="0" borderId="2" xfId="2" applyBorder="1" applyProtection="1"/>
    <xf numFmtId="0" fontId="1" fillId="0" borderId="3" xfId="2" applyBorder="1"/>
    <xf numFmtId="0" fontId="1" fillId="0" borderId="3" xfId="2" applyBorder="1" applyProtection="1"/>
    <xf numFmtId="0" fontId="1" fillId="0" borderId="0" xfId="2" applyProtection="1"/>
    <xf numFmtId="0" fontId="3" fillId="0" borderId="0" xfId="2" applyFont="1" applyAlignment="1" applyProtection="1">
      <alignment horizontal="left"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 applyProtection="1">
      <alignment horizontal="left" vertical="top"/>
    </xf>
    <xf numFmtId="0" fontId="9" fillId="0" borderId="0" xfId="2" applyFont="1" applyAlignment="1" applyProtection="1">
      <alignment horizontal="left" vertical="top"/>
    </xf>
    <xf numFmtId="0" fontId="6" fillId="0" borderId="0" xfId="2" applyFont="1" applyAlignment="1" applyProtection="1">
      <alignment horizontal="left" vertical="center"/>
    </xf>
    <xf numFmtId="0" fontId="7" fillId="0" borderId="0" xfId="2" applyFont="1" applyAlignment="1" applyProtection="1">
      <alignment horizontal="left" vertical="center"/>
    </xf>
    <xf numFmtId="0" fontId="7" fillId="2" borderId="0" xfId="2" applyFont="1" applyFill="1" applyAlignment="1" applyProtection="1">
      <alignment horizontal="left" vertical="center"/>
      <protection locked="0"/>
    </xf>
    <xf numFmtId="49" fontId="7" fillId="2" borderId="0" xfId="2" applyNumberFormat="1" applyFont="1" applyFill="1" applyAlignment="1" applyProtection="1">
      <alignment horizontal="left" vertical="center"/>
      <protection locked="0"/>
    </xf>
    <xf numFmtId="0" fontId="1" fillId="0" borderId="4" xfId="2" applyBorder="1" applyProtection="1"/>
    <xf numFmtId="0" fontId="1" fillId="0" borderId="0" xfId="2" applyFont="1" applyAlignment="1">
      <alignment vertical="center"/>
    </xf>
    <xf numFmtId="0" fontId="1" fillId="0" borderId="3" xfId="2" applyFont="1" applyBorder="1" applyAlignment="1" applyProtection="1">
      <alignment vertical="center"/>
    </xf>
    <xf numFmtId="0" fontId="1" fillId="0" borderId="0" xfId="2" applyFont="1" applyAlignment="1" applyProtection="1">
      <alignment vertical="center"/>
    </xf>
    <xf numFmtId="0" fontId="10" fillId="0" borderId="5" xfId="2" applyFont="1" applyBorder="1" applyAlignment="1" applyProtection="1">
      <alignment horizontal="left" vertical="center"/>
    </xf>
    <xf numFmtId="0" fontId="1" fillId="0" borderId="5" xfId="2" applyFont="1" applyBorder="1" applyAlignment="1" applyProtection="1">
      <alignment vertical="center"/>
    </xf>
    <xf numFmtId="0" fontId="1" fillId="0" borderId="3" xfId="2" applyFont="1" applyBorder="1" applyAlignment="1">
      <alignment vertical="center"/>
    </xf>
    <xf numFmtId="0" fontId="1" fillId="0" borderId="0" xfId="2" applyAlignment="1">
      <alignment vertical="center"/>
    </xf>
    <xf numFmtId="0" fontId="6" fillId="0" borderId="0" xfId="2" applyFont="1" applyAlignment="1">
      <alignment vertical="center"/>
    </xf>
    <xf numFmtId="0" fontId="6" fillId="0" borderId="3" xfId="2" applyFont="1" applyBorder="1" applyAlignment="1" applyProtection="1">
      <alignment vertical="center"/>
    </xf>
    <xf numFmtId="0" fontId="6" fillId="0" borderId="0" xfId="2" applyFont="1" applyAlignment="1" applyProtection="1">
      <alignment vertical="center"/>
    </xf>
    <xf numFmtId="0" fontId="6" fillId="0" borderId="3" xfId="2" applyFont="1" applyBorder="1" applyAlignment="1">
      <alignment vertical="center"/>
    </xf>
    <xf numFmtId="0" fontId="1" fillId="3" borderId="0" xfId="2" applyFont="1" applyFill="1" applyAlignment="1" applyProtection="1">
      <alignment vertical="center"/>
    </xf>
    <xf numFmtId="0" fontId="12" fillId="3" borderId="6" xfId="2" applyFont="1" applyFill="1" applyBorder="1" applyAlignment="1" applyProtection="1">
      <alignment horizontal="left" vertical="center"/>
    </xf>
    <xf numFmtId="0" fontId="1" fillId="3" borderId="7" xfId="2" applyFont="1" applyFill="1" applyBorder="1" applyAlignment="1" applyProtection="1">
      <alignment vertical="center"/>
    </xf>
    <xf numFmtId="0" fontId="12" fillId="3" borderId="7" xfId="2" applyFont="1" applyFill="1" applyBorder="1" applyAlignment="1" applyProtection="1">
      <alignment horizontal="center" vertical="center"/>
    </xf>
    <xf numFmtId="0" fontId="1" fillId="0" borderId="3" xfId="2" applyBorder="1" applyAlignment="1" applyProtection="1">
      <alignment vertical="center"/>
    </xf>
    <xf numFmtId="0" fontId="1" fillId="0" borderId="0" xfId="2" applyAlignment="1" applyProtection="1">
      <alignment vertical="center"/>
    </xf>
    <xf numFmtId="0" fontId="13" fillId="0" borderId="4" xfId="2" applyFont="1" applyBorder="1" applyAlignment="1" applyProtection="1">
      <alignment horizontal="left" vertical="center"/>
    </xf>
    <xf numFmtId="0" fontId="1" fillId="0" borderId="4" xfId="2" applyBorder="1" applyAlignment="1" applyProtection="1">
      <alignment vertical="center"/>
    </xf>
    <xf numFmtId="0" fontId="1" fillId="0" borderId="3" xfId="2" applyBorder="1" applyAlignment="1">
      <alignment vertical="center"/>
    </xf>
    <xf numFmtId="0" fontId="6" fillId="0" borderId="5" xfId="2" applyFont="1" applyBorder="1" applyAlignment="1" applyProtection="1">
      <alignment horizontal="left" vertical="center"/>
    </xf>
    <xf numFmtId="0" fontId="1" fillId="0" borderId="4" xfId="2" applyFont="1" applyBorder="1" applyAlignment="1" applyProtection="1">
      <alignment vertical="center"/>
    </xf>
    <xf numFmtId="0" fontId="1" fillId="0" borderId="9" xfId="2" applyFont="1" applyBorder="1" applyAlignment="1" applyProtection="1">
      <alignment vertical="center"/>
    </xf>
    <xf numFmtId="0" fontId="1" fillId="0" borderId="10" xfId="2" applyFont="1" applyBorder="1" applyAlignment="1" applyProtection="1">
      <alignment vertical="center"/>
    </xf>
    <xf numFmtId="0" fontId="1" fillId="0" borderId="1" xfId="2" applyFont="1" applyBorder="1" applyAlignment="1" applyProtection="1">
      <alignment vertical="center"/>
    </xf>
    <xf numFmtId="0" fontId="1" fillId="0" borderId="2" xfId="2" applyFont="1" applyBorder="1" applyAlignment="1" applyProtection="1">
      <alignment vertical="center"/>
    </xf>
    <xf numFmtId="0" fontId="7" fillId="0" borderId="0" xfId="2" applyFont="1" applyAlignment="1">
      <alignment vertical="center"/>
    </xf>
    <xf numFmtId="0" fontId="7" fillId="0" borderId="3" xfId="2" applyFont="1" applyBorder="1" applyAlignment="1" applyProtection="1">
      <alignment vertical="center"/>
    </xf>
    <xf numFmtId="0" fontId="7" fillId="0" borderId="0" xfId="2" applyFont="1" applyAlignment="1" applyProtection="1">
      <alignment vertical="center"/>
    </xf>
    <xf numFmtId="0" fontId="7" fillId="0" borderId="3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3" xfId="2" applyFont="1" applyBorder="1" applyAlignment="1" applyProtection="1">
      <alignment vertical="center"/>
    </xf>
    <xf numFmtId="0" fontId="9" fillId="0" borderId="0" xfId="2" applyFont="1" applyAlignment="1" applyProtection="1">
      <alignment horizontal="left" vertical="center"/>
    </xf>
    <xf numFmtId="0" fontId="9" fillId="0" borderId="0" xfId="2" applyFont="1" applyAlignment="1" applyProtection="1">
      <alignment vertical="center"/>
    </xf>
    <xf numFmtId="0" fontId="9" fillId="0" borderId="3" xfId="2" applyFont="1" applyBorder="1" applyAlignment="1">
      <alignment vertical="center"/>
    </xf>
    <xf numFmtId="0" fontId="10" fillId="0" borderId="0" xfId="2" applyFont="1" applyAlignment="1" applyProtection="1">
      <alignment vertical="center"/>
    </xf>
    <xf numFmtId="0" fontId="1" fillId="0" borderId="12" xfId="2" applyBorder="1" applyAlignment="1">
      <alignment vertical="center"/>
    </xf>
    <xf numFmtId="0" fontId="1" fillId="0" borderId="13" xfId="2" applyBorder="1" applyAlignment="1">
      <alignment vertical="center"/>
    </xf>
    <xf numFmtId="0" fontId="1" fillId="0" borderId="0" xfId="2" applyFont="1" applyBorder="1" applyAlignment="1">
      <alignment vertical="center"/>
    </xf>
    <xf numFmtId="0" fontId="1" fillId="0" borderId="14" xfId="2" applyFont="1" applyBorder="1" applyAlignment="1">
      <alignment vertical="center"/>
    </xf>
    <xf numFmtId="0" fontId="1" fillId="0" borderId="0" xfId="2" applyFont="1" applyBorder="1" applyAlignment="1" applyProtection="1">
      <alignment vertical="center"/>
    </xf>
    <xf numFmtId="0" fontId="1" fillId="0" borderId="14" xfId="2" applyFont="1" applyBorder="1" applyAlignment="1" applyProtection="1">
      <alignment vertical="center"/>
    </xf>
    <xf numFmtId="0" fontId="1" fillId="4" borderId="7" xfId="2" applyFont="1" applyFill="1" applyBorder="1" applyAlignment="1" applyProtection="1">
      <alignment vertical="center"/>
    </xf>
    <xf numFmtId="0" fontId="15" fillId="4" borderId="0" xfId="2" applyFont="1" applyFill="1" applyAlignment="1" applyProtection="1">
      <alignment horizontal="center" vertical="center"/>
    </xf>
    <xf numFmtId="0" fontId="16" fillId="0" borderId="15" xfId="2" applyFont="1" applyBorder="1" applyAlignment="1" applyProtection="1">
      <alignment horizontal="center" vertical="center" wrapText="1"/>
    </xf>
    <xf numFmtId="0" fontId="16" fillId="0" borderId="16" xfId="2" applyFont="1" applyBorder="1" applyAlignment="1" applyProtection="1">
      <alignment horizontal="center" vertical="center" wrapText="1"/>
    </xf>
    <xf numFmtId="0" fontId="16" fillId="0" borderId="17" xfId="2" applyFont="1" applyBorder="1" applyAlignment="1" applyProtection="1">
      <alignment horizontal="center" vertical="center" wrapText="1"/>
    </xf>
    <xf numFmtId="0" fontId="1" fillId="0" borderId="11" xfId="2" applyFont="1" applyBorder="1" applyAlignment="1" applyProtection="1">
      <alignment vertical="center"/>
    </xf>
    <xf numFmtId="0" fontId="1" fillId="0" borderId="12" xfId="2" applyFont="1" applyBorder="1" applyAlignment="1" applyProtection="1">
      <alignment vertical="center"/>
    </xf>
    <xf numFmtId="0" fontId="1" fillId="0" borderId="13" xfId="2" applyFont="1" applyBorder="1" applyAlignment="1" applyProtection="1">
      <alignment vertical="center"/>
    </xf>
    <xf numFmtId="0" fontId="12" fillId="0" borderId="0" xfId="2" applyFont="1" applyAlignment="1">
      <alignment vertical="center"/>
    </xf>
    <xf numFmtId="0" fontId="12" fillId="0" borderId="3" xfId="2" applyFont="1" applyBorder="1" applyAlignment="1" applyProtection="1">
      <alignment vertical="center"/>
    </xf>
    <xf numFmtId="0" fontId="17" fillId="0" borderId="0" xfId="2" applyFont="1" applyAlignment="1" applyProtection="1">
      <alignment horizontal="left" vertical="center"/>
    </xf>
    <xf numFmtId="0" fontId="17" fillId="0" borderId="0" xfId="2" applyFont="1" applyAlignment="1" applyProtection="1">
      <alignment vertical="center"/>
    </xf>
    <xf numFmtId="0" fontId="12" fillId="0" borderId="0" xfId="2" applyFont="1" applyAlignment="1" applyProtection="1">
      <alignment horizontal="center" vertical="center"/>
    </xf>
    <xf numFmtId="0" fontId="12" fillId="0" borderId="3" xfId="2" applyFont="1" applyBorder="1" applyAlignment="1">
      <alignment vertical="center"/>
    </xf>
    <xf numFmtId="4" fontId="14" fillId="0" borderId="18" xfId="2" applyNumberFormat="1" applyFont="1" applyBorder="1" applyAlignment="1" applyProtection="1">
      <alignment vertical="center"/>
    </xf>
    <xf numFmtId="4" fontId="14" fillId="0" borderId="0" xfId="2" applyNumberFormat="1" applyFont="1" applyBorder="1" applyAlignment="1" applyProtection="1">
      <alignment vertical="center"/>
    </xf>
    <xf numFmtId="166" fontId="14" fillId="0" borderId="0" xfId="2" applyNumberFormat="1" applyFont="1" applyBorder="1" applyAlignment="1" applyProtection="1">
      <alignment vertical="center"/>
    </xf>
    <xf numFmtId="4" fontId="14" fillId="0" borderId="14" xfId="2" applyNumberFormat="1" applyFont="1" applyBorder="1" applyAlignment="1" applyProtection="1">
      <alignment vertical="center"/>
    </xf>
    <xf numFmtId="0" fontId="12" fillId="0" borderId="0" xfId="2" applyFont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9" fillId="0" borderId="0" xfId="1" applyNumberFormat="1" applyFont="1" applyFill="1" applyBorder="1" applyAlignment="1" applyProtection="1">
      <alignment horizontal="center" vertical="center"/>
    </xf>
    <xf numFmtId="0" fontId="21" fillId="0" borderId="3" xfId="2" applyFont="1" applyBorder="1" applyAlignment="1" applyProtection="1">
      <alignment vertical="center"/>
    </xf>
    <xf numFmtId="0" fontId="22" fillId="0" borderId="0" xfId="2" applyFont="1" applyAlignment="1" applyProtection="1">
      <alignment vertical="center"/>
    </xf>
    <xf numFmtId="0" fontId="23" fillId="0" borderId="0" xfId="2" applyFont="1" applyAlignment="1" applyProtection="1">
      <alignment vertical="center"/>
    </xf>
    <xf numFmtId="0" fontId="9" fillId="0" borderId="0" xfId="2" applyFont="1" applyAlignment="1" applyProtection="1">
      <alignment horizontal="center" vertical="center"/>
    </xf>
    <xf numFmtId="0" fontId="21" fillId="0" borderId="3" xfId="2" applyFont="1" applyBorder="1" applyAlignment="1">
      <alignment vertical="center"/>
    </xf>
    <xf numFmtId="4" fontId="24" fillId="0" borderId="18" xfId="2" applyNumberFormat="1" applyFont="1" applyBorder="1" applyAlignment="1" applyProtection="1">
      <alignment vertical="center"/>
    </xf>
    <xf numFmtId="4" fontId="24" fillId="0" borderId="0" xfId="2" applyNumberFormat="1" applyFont="1" applyBorder="1" applyAlignment="1" applyProtection="1">
      <alignment vertical="center"/>
    </xf>
    <xf numFmtId="166" fontId="24" fillId="0" borderId="0" xfId="2" applyNumberFormat="1" applyFont="1" applyBorder="1" applyAlignment="1" applyProtection="1">
      <alignment vertical="center"/>
    </xf>
    <xf numFmtId="4" fontId="24" fillId="0" borderId="14" xfId="2" applyNumberFormat="1" applyFont="1" applyBorder="1" applyAlignment="1" applyProtection="1">
      <alignment vertical="center"/>
    </xf>
    <xf numFmtId="0" fontId="21" fillId="0" borderId="0" xfId="2" applyFont="1" applyAlignment="1">
      <alignment vertical="center"/>
    </xf>
    <xf numFmtId="0" fontId="21" fillId="0" borderId="0" xfId="2" applyFont="1" applyAlignment="1">
      <alignment horizontal="left" vertical="center"/>
    </xf>
    <xf numFmtId="4" fontId="24" fillId="0" borderId="19" xfId="2" applyNumberFormat="1" applyFont="1" applyBorder="1" applyAlignment="1" applyProtection="1">
      <alignment vertical="center"/>
    </xf>
    <xf numFmtId="4" fontId="24" fillId="0" borderId="20" xfId="2" applyNumberFormat="1" applyFont="1" applyBorder="1" applyAlignment="1" applyProtection="1">
      <alignment vertical="center"/>
    </xf>
    <xf numFmtId="166" fontId="24" fillId="0" borderId="20" xfId="2" applyNumberFormat="1" applyFont="1" applyBorder="1" applyAlignment="1" applyProtection="1">
      <alignment vertical="center"/>
    </xf>
    <xf numFmtId="4" fontId="24" fillId="0" borderId="21" xfId="2" applyNumberFormat="1" applyFont="1" applyBorder="1" applyAlignment="1" applyProtection="1">
      <alignment vertical="center"/>
    </xf>
    <xf numFmtId="0" fontId="1" fillId="0" borderId="1" xfId="2" applyBorder="1"/>
    <xf numFmtId="0" fontId="1" fillId="0" borderId="2" xfId="2" applyBorder="1"/>
    <xf numFmtId="0" fontId="3" fillId="0" borderId="0" xfId="2" applyFont="1" applyAlignment="1">
      <alignment horizontal="left" vertical="center"/>
    </xf>
    <xf numFmtId="0" fontId="25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65" fontId="7" fillId="0" borderId="0" xfId="2" applyNumberFormat="1" applyFont="1" applyAlignment="1">
      <alignment horizontal="left" vertical="center"/>
    </xf>
    <xf numFmtId="0" fontId="1" fillId="0" borderId="0" xfId="2" applyFont="1" applyAlignment="1">
      <alignment vertical="center" wrapText="1"/>
    </xf>
    <xf numFmtId="0" fontId="1" fillId="0" borderId="3" xfId="2" applyFont="1" applyBorder="1" applyAlignment="1">
      <alignment vertical="center" wrapText="1"/>
    </xf>
    <xf numFmtId="0" fontId="1" fillId="0" borderId="3" xfId="2" applyBorder="1" applyAlignment="1">
      <alignment vertical="center" wrapText="1"/>
    </xf>
    <xf numFmtId="0" fontId="1" fillId="0" borderId="0" xfId="2" applyAlignment="1">
      <alignment vertical="center" wrapText="1"/>
    </xf>
    <xf numFmtId="0" fontId="1" fillId="0" borderId="12" xfId="2" applyFont="1" applyBorder="1" applyAlignment="1">
      <alignment vertical="center"/>
    </xf>
    <xf numFmtId="0" fontId="10" fillId="0" borderId="0" xfId="2" applyFont="1" applyAlignment="1">
      <alignment horizontal="left" vertical="center"/>
    </xf>
    <xf numFmtId="4" fontId="17" fillId="0" borderId="0" xfId="2" applyNumberFormat="1" applyFont="1" applyAlignment="1">
      <alignment vertical="center"/>
    </xf>
    <xf numFmtId="0" fontId="6" fillId="0" borderId="0" xfId="2" applyFont="1" applyAlignment="1">
      <alignment horizontal="right" vertical="center"/>
    </xf>
    <xf numFmtId="0" fontId="26" fillId="0" borderId="0" xfId="2" applyFont="1" applyAlignment="1">
      <alignment horizontal="left" vertical="center"/>
    </xf>
    <xf numFmtId="4" fontId="6" fillId="0" borderId="0" xfId="2" applyNumberFormat="1" applyFont="1" applyAlignment="1">
      <alignment vertical="center"/>
    </xf>
    <xf numFmtId="0" fontId="1" fillId="4" borderId="0" xfId="2" applyFont="1" applyFill="1" applyAlignment="1">
      <alignment vertical="center"/>
    </xf>
    <xf numFmtId="0" fontId="12" fillId="4" borderId="6" xfId="2" applyFont="1" applyFill="1" applyBorder="1" applyAlignment="1">
      <alignment horizontal="left" vertical="center"/>
    </xf>
    <xf numFmtId="0" fontId="1" fillId="4" borderId="7" xfId="2" applyFont="1" applyFill="1" applyBorder="1" applyAlignment="1">
      <alignment vertical="center"/>
    </xf>
    <xf numFmtId="0" fontId="12" fillId="4" borderId="7" xfId="2" applyFont="1" applyFill="1" applyBorder="1" applyAlignment="1">
      <alignment horizontal="right" vertical="center"/>
    </xf>
    <xf numFmtId="0" fontId="12" fillId="4" borderId="7" xfId="2" applyFont="1" applyFill="1" applyBorder="1" applyAlignment="1">
      <alignment horizontal="center" vertical="center"/>
    </xf>
    <xf numFmtId="4" fontId="12" fillId="4" borderId="7" xfId="2" applyNumberFormat="1" applyFont="1" applyFill="1" applyBorder="1" applyAlignment="1">
      <alignment vertical="center"/>
    </xf>
    <xf numFmtId="0" fontId="1" fillId="4" borderId="8" xfId="2" applyFont="1" applyFill="1" applyBorder="1" applyAlignment="1">
      <alignment vertical="center"/>
    </xf>
    <xf numFmtId="0" fontId="13" fillId="0" borderId="4" xfId="2" applyFont="1" applyBorder="1" applyAlignment="1">
      <alignment horizontal="left" vertical="center"/>
    </xf>
    <xf numFmtId="0" fontId="1" fillId="0" borderId="4" xfId="2" applyBorder="1" applyAlignment="1">
      <alignment vertical="center"/>
    </xf>
    <xf numFmtId="0" fontId="6" fillId="0" borderId="5" xfId="2" applyFont="1" applyBorder="1" applyAlignment="1">
      <alignment horizontal="left" vertical="center"/>
    </xf>
    <xf numFmtId="0" fontId="1" fillId="0" borderId="5" xfId="2" applyFont="1" applyBorder="1" applyAlignment="1">
      <alignment vertical="center"/>
    </xf>
    <xf numFmtId="0" fontId="6" fillId="0" borderId="5" xfId="2" applyFont="1" applyBorder="1" applyAlignment="1">
      <alignment horizontal="center" vertical="center"/>
    </xf>
    <xf numFmtId="0" fontId="6" fillId="0" borderId="5" xfId="2" applyFont="1" applyBorder="1" applyAlignment="1">
      <alignment horizontal="right" vertical="center"/>
    </xf>
    <xf numFmtId="0" fontId="1" fillId="0" borderId="4" xfId="2" applyFont="1" applyBorder="1" applyAlignment="1">
      <alignment vertical="center"/>
    </xf>
    <xf numFmtId="0" fontId="1" fillId="0" borderId="9" xfId="2" applyFont="1" applyBorder="1" applyAlignment="1">
      <alignment vertical="center"/>
    </xf>
    <xf numFmtId="0" fontId="1" fillId="0" borderId="10" xfId="2" applyFont="1" applyBorder="1" applyAlignment="1">
      <alignment vertical="center"/>
    </xf>
    <xf numFmtId="0" fontId="1" fillId="0" borderId="1" xfId="2" applyFont="1" applyBorder="1" applyAlignment="1">
      <alignment vertical="center"/>
    </xf>
    <xf numFmtId="0" fontId="1" fillId="0" borderId="2" xfId="2" applyFont="1" applyBorder="1" applyAlignment="1">
      <alignment vertical="center"/>
    </xf>
    <xf numFmtId="165" fontId="7" fillId="0" borderId="0" xfId="2" applyNumberFormat="1" applyFont="1" applyAlignment="1" applyProtection="1">
      <alignment horizontal="left" vertical="center"/>
    </xf>
    <xf numFmtId="0" fontId="7" fillId="0" borderId="0" xfId="2" applyFont="1" applyAlignment="1" applyProtection="1">
      <alignment horizontal="left" vertical="center" wrapText="1"/>
    </xf>
    <xf numFmtId="0" fontId="15" fillId="4" borderId="0" xfId="2" applyFont="1" applyFill="1" applyAlignment="1" applyProtection="1">
      <alignment horizontal="left" vertical="center"/>
    </xf>
    <xf numFmtId="0" fontId="1" fillId="4" borderId="0" xfId="2" applyFont="1" applyFill="1" applyAlignment="1" applyProtection="1">
      <alignment vertical="center"/>
    </xf>
    <xf numFmtId="0" fontId="15" fillId="4" borderId="0" xfId="2" applyFont="1" applyFill="1" applyAlignment="1" applyProtection="1">
      <alignment horizontal="right" vertical="center"/>
    </xf>
    <xf numFmtId="0" fontId="27" fillId="0" borderId="0" xfId="2" applyFont="1" applyAlignment="1" applyProtection="1">
      <alignment horizontal="left" vertical="center"/>
    </xf>
    <xf numFmtId="4" fontId="17" fillId="0" borderId="0" xfId="2" applyNumberFormat="1" applyFont="1" applyAlignment="1" applyProtection="1">
      <alignment vertical="center"/>
    </xf>
    <xf numFmtId="0" fontId="28" fillId="0" borderId="0" xfId="2" applyFont="1" applyAlignment="1">
      <alignment vertical="center"/>
    </xf>
    <xf numFmtId="0" fontId="28" fillId="0" borderId="3" xfId="2" applyFont="1" applyBorder="1" applyAlignment="1" applyProtection="1">
      <alignment vertical="center"/>
    </xf>
    <xf numFmtId="0" fontId="28" fillId="0" borderId="0" xfId="2" applyFont="1" applyAlignment="1" applyProtection="1">
      <alignment vertical="center"/>
    </xf>
    <xf numFmtId="0" fontId="28" fillId="0" borderId="20" xfId="2" applyFont="1" applyBorder="1" applyAlignment="1" applyProtection="1">
      <alignment horizontal="left" vertical="center"/>
    </xf>
    <xf numFmtId="0" fontId="28" fillId="0" borderId="20" xfId="2" applyFont="1" applyBorder="1" applyAlignment="1" applyProtection="1">
      <alignment vertical="center"/>
    </xf>
    <xf numFmtId="4" fontId="28" fillId="0" borderId="20" xfId="2" applyNumberFormat="1" applyFont="1" applyBorder="1" applyAlignment="1" applyProtection="1">
      <alignment vertical="center"/>
    </xf>
    <xf numFmtId="0" fontId="28" fillId="0" borderId="3" xfId="2" applyFont="1" applyBorder="1" applyAlignment="1">
      <alignment vertical="center"/>
    </xf>
    <xf numFmtId="0" fontId="29" fillId="0" borderId="0" xfId="2" applyFont="1" applyAlignment="1">
      <alignment vertical="center"/>
    </xf>
    <xf numFmtId="0" fontId="29" fillId="0" borderId="3" xfId="2" applyFont="1" applyBorder="1" applyAlignment="1" applyProtection="1">
      <alignment vertical="center"/>
    </xf>
    <xf numFmtId="0" fontId="29" fillId="0" borderId="0" xfId="2" applyFont="1" applyAlignment="1" applyProtection="1">
      <alignment vertical="center"/>
    </xf>
    <xf numFmtId="0" fontId="29" fillId="0" borderId="20" xfId="2" applyFont="1" applyBorder="1" applyAlignment="1" applyProtection="1">
      <alignment horizontal="left" vertical="center"/>
    </xf>
    <xf numFmtId="0" fontId="29" fillId="0" borderId="20" xfId="2" applyFont="1" applyBorder="1" applyAlignment="1" applyProtection="1">
      <alignment vertical="center"/>
    </xf>
    <xf numFmtId="4" fontId="29" fillId="0" borderId="20" xfId="2" applyNumberFormat="1" applyFont="1" applyBorder="1" applyAlignment="1" applyProtection="1">
      <alignment vertical="center"/>
    </xf>
    <xf numFmtId="0" fontId="29" fillId="0" borderId="3" xfId="2" applyFont="1" applyBorder="1" applyAlignment="1">
      <alignment vertical="center"/>
    </xf>
    <xf numFmtId="0" fontId="29" fillId="0" borderId="16" xfId="2" applyFont="1" applyBorder="1" applyAlignment="1" applyProtection="1">
      <alignment horizontal="left" vertical="center"/>
    </xf>
    <xf numFmtId="0" fontId="29" fillId="0" borderId="16" xfId="2" applyFont="1" applyBorder="1" applyAlignment="1" applyProtection="1">
      <alignment vertical="center"/>
    </xf>
    <xf numFmtId="4" fontId="29" fillId="0" borderId="16" xfId="2" applyNumberFormat="1" applyFont="1" applyBorder="1" applyAlignment="1" applyProtection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3" xfId="2" applyFont="1" applyBorder="1" applyAlignment="1" applyProtection="1">
      <alignment horizontal="center" vertical="center" wrapText="1"/>
    </xf>
    <xf numFmtId="0" fontId="15" fillId="4" borderId="15" xfId="2" applyFont="1" applyFill="1" applyBorder="1" applyAlignment="1" applyProtection="1">
      <alignment horizontal="center" vertical="center" wrapText="1"/>
    </xf>
    <xf numFmtId="0" fontId="15" fillId="4" borderId="16" xfId="2" applyFont="1" applyFill="1" applyBorder="1" applyAlignment="1" applyProtection="1">
      <alignment horizontal="center" vertical="center" wrapText="1"/>
    </xf>
    <xf numFmtId="0" fontId="15" fillId="4" borderId="17" xfId="2" applyFont="1" applyFill="1" applyBorder="1" applyAlignment="1" applyProtection="1">
      <alignment horizontal="center" vertical="center" wrapText="1"/>
    </xf>
    <xf numFmtId="0" fontId="1" fillId="0" borderId="3" xfId="2" applyBorder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4" fontId="17" fillId="0" borderId="0" xfId="2" applyNumberFormat="1" applyFont="1" applyAlignment="1" applyProtection="1"/>
    <xf numFmtId="0" fontId="1" fillId="0" borderId="12" xfId="2" applyBorder="1" applyAlignment="1" applyProtection="1">
      <alignment vertical="center"/>
    </xf>
    <xf numFmtId="166" fontId="30" fillId="0" borderId="12" xfId="2" applyNumberFormat="1" applyFont="1" applyBorder="1" applyAlignment="1" applyProtection="1"/>
    <xf numFmtId="166" fontId="30" fillId="0" borderId="13" xfId="2" applyNumberFormat="1" applyFont="1" applyBorder="1" applyAlignment="1" applyProtection="1"/>
    <xf numFmtId="4" fontId="31" fillId="0" borderId="0" xfId="2" applyNumberFormat="1" applyFont="1" applyAlignment="1">
      <alignment vertical="center"/>
    </xf>
    <xf numFmtId="0" fontId="32" fillId="0" borderId="0" xfId="2" applyFont="1" applyAlignment="1"/>
    <xf numFmtId="0" fontId="32" fillId="0" borderId="3" xfId="2" applyFont="1" applyBorder="1" applyAlignment="1" applyProtection="1"/>
    <xf numFmtId="0" fontId="32" fillId="0" borderId="0" xfId="2" applyFont="1" applyAlignment="1" applyProtection="1"/>
    <xf numFmtId="0" fontId="32" fillId="0" borderId="0" xfId="2" applyFont="1" applyAlignment="1" applyProtection="1">
      <alignment horizontal="left"/>
    </xf>
    <xf numFmtId="0" fontId="28" fillId="0" borderId="0" xfId="2" applyFont="1" applyAlignment="1" applyProtection="1">
      <alignment horizontal="left"/>
    </xf>
    <xf numFmtId="4" fontId="28" fillId="0" borderId="0" xfId="2" applyNumberFormat="1" applyFont="1" applyAlignment="1" applyProtection="1"/>
    <xf numFmtId="0" fontId="32" fillId="0" borderId="3" xfId="2" applyFont="1" applyBorder="1" applyAlignment="1"/>
    <xf numFmtId="0" fontId="32" fillId="0" borderId="18" xfId="2" applyFont="1" applyBorder="1" applyAlignment="1" applyProtection="1"/>
    <xf numFmtId="0" fontId="32" fillId="0" borderId="0" xfId="2" applyFont="1" applyBorder="1" applyAlignment="1" applyProtection="1"/>
    <xf numFmtId="166" fontId="32" fillId="0" borderId="0" xfId="2" applyNumberFormat="1" applyFont="1" applyBorder="1" applyAlignment="1" applyProtection="1"/>
    <xf numFmtId="166" fontId="32" fillId="0" borderId="14" xfId="2" applyNumberFormat="1" applyFont="1" applyBorder="1" applyAlignment="1" applyProtection="1"/>
    <xf numFmtId="0" fontId="32" fillId="0" borderId="0" xfId="2" applyFont="1" applyAlignment="1">
      <alignment horizontal="left"/>
    </xf>
    <xf numFmtId="0" fontId="32" fillId="0" borderId="0" xfId="2" applyFont="1" applyAlignment="1">
      <alignment horizontal="center"/>
    </xf>
    <xf numFmtId="4" fontId="32" fillId="0" borderId="0" xfId="2" applyNumberFormat="1" applyFont="1" applyAlignment="1">
      <alignment vertical="center"/>
    </xf>
    <xf numFmtId="0" fontId="29" fillId="0" borderId="0" xfId="2" applyFont="1" applyAlignment="1" applyProtection="1">
      <alignment horizontal="left"/>
    </xf>
    <xf numFmtId="4" fontId="29" fillId="0" borderId="0" xfId="2" applyNumberFormat="1" applyFont="1" applyAlignment="1" applyProtection="1"/>
    <xf numFmtId="0" fontId="15" fillId="0" borderId="22" xfId="2" applyFont="1" applyBorder="1" applyAlignment="1" applyProtection="1">
      <alignment horizontal="center" vertical="center"/>
    </xf>
    <xf numFmtId="49" fontId="15" fillId="0" borderId="22" xfId="2" applyNumberFormat="1" applyFont="1" applyBorder="1" applyAlignment="1" applyProtection="1">
      <alignment horizontal="left" vertical="center" wrapText="1"/>
    </xf>
    <xf numFmtId="0" fontId="15" fillId="0" borderId="22" xfId="2" applyFont="1" applyBorder="1" applyAlignment="1" applyProtection="1">
      <alignment horizontal="left" vertical="center" wrapText="1"/>
    </xf>
    <xf numFmtId="0" fontId="15" fillId="0" borderId="22" xfId="2" applyFont="1" applyBorder="1" applyAlignment="1" applyProtection="1">
      <alignment horizontal="center" vertical="center" wrapText="1"/>
    </xf>
    <xf numFmtId="167" fontId="15" fillId="0" borderId="22" xfId="2" applyNumberFormat="1" applyFont="1" applyBorder="1" applyAlignment="1" applyProtection="1">
      <alignment vertical="center"/>
    </xf>
    <xf numFmtId="4" fontId="15" fillId="2" borderId="22" xfId="2" applyNumberFormat="1" applyFont="1" applyFill="1" applyBorder="1" applyAlignment="1" applyProtection="1">
      <alignment vertical="center"/>
      <protection locked="0"/>
    </xf>
    <xf numFmtId="4" fontId="15" fillId="0" borderId="22" xfId="2" applyNumberFormat="1" applyFont="1" applyBorder="1" applyAlignment="1" applyProtection="1">
      <alignment vertical="center"/>
    </xf>
    <xf numFmtId="0" fontId="16" fillId="2" borderId="18" xfId="2" applyFont="1" applyFill="1" applyBorder="1" applyAlignment="1" applyProtection="1">
      <alignment horizontal="left" vertical="center"/>
      <protection locked="0"/>
    </xf>
    <xf numFmtId="0" fontId="16" fillId="0" borderId="0" xfId="2" applyFont="1" applyBorder="1" applyAlignment="1" applyProtection="1">
      <alignment horizontal="center" vertical="center"/>
    </xf>
    <xf numFmtId="166" fontId="16" fillId="0" borderId="0" xfId="2" applyNumberFormat="1" applyFont="1" applyBorder="1" applyAlignment="1" applyProtection="1">
      <alignment vertical="center"/>
    </xf>
    <xf numFmtId="166" fontId="16" fillId="0" borderId="14" xfId="2" applyNumberFormat="1" applyFont="1" applyBorder="1" applyAlignment="1" applyProtection="1">
      <alignment vertical="center"/>
    </xf>
    <xf numFmtId="0" fontId="15" fillId="0" borderId="0" xfId="2" applyFont="1" applyAlignment="1">
      <alignment horizontal="left" vertical="center"/>
    </xf>
    <xf numFmtId="4" fontId="1" fillId="0" borderId="0" xfId="2" applyNumberFormat="1" applyFont="1" applyAlignment="1">
      <alignment vertical="center"/>
    </xf>
    <xf numFmtId="0" fontId="33" fillId="0" borderId="0" xfId="2" applyFont="1" applyAlignment="1" applyProtection="1">
      <alignment horizontal="left" vertical="center"/>
    </xf>
    <xf numFmtId="0" fontId="34" fillId="0" borderId="0" xfId="2" applyFont="1" applyAlignment="1" applyProtection="1">
      <alignment horizontal="left" vertical="center" wrapText="1"/>
    </xf>
    <xf numFmtId="0" fontId="1" fillId="0" borderId="18" xfId="2" applyFont="1" applyBorder="1" applyAlignment="1" applyProtection="1">
      <alignment vertical="center"/>
    </xf>
    <xf numFmtId="0" fontId="1" fillId="0" borderId="0" xfId="2" applyBorder="1" applyAlignment="1" applyProtection="1">
      <alignment vertical="center"/>
    </xf>
    <xf numFmtId="0" fontId="35" fillId="0" borderId="0" xfId="2" applyFont="1" applyAlignment="1" applyProtection="1">
      <alignment vertical="center" wrapText="1"/>
    </xf>
    <xf numFmtId="0" fontId="1" fillId="0" borderId="19" xfId="2" applyFont="1" applyBorder="1" applyAlignment="1" applyProtection="1">
      <alignment vertical="center"/>
    </xf>
    <xf numFmtId="0" fontId="1" fillId="0" borderId="20" xfId="2" applyBorder="1" applyAlignment="1" applyProtection="1">
      <alignment vertical="center"/>
    </xf>
    <xf numFmtId="0" fontId="1" fillId="0" borderId="20" xfId="2" applyFont="1" applyBorder="1" applyAlignment="1" applyProtection="1">
      <alignment vertical="center"/>
    </xf>
    <xf numFmtId="0" fontId="1" fillId="0" borderId="21" xfId="2" applyFont="1" applyBorder="1" applyAlignment="1" applyProtection="1">
      <alignment vertical="center"/>
    </xf>
    <xf numFmtId="0" fontId="1" fillId="0" borderId="0" xfId="2" applyFont="1" applyAlignment="1" applyProtection="1">
      <alignment vertical="center" wrapText="1"/>
    </xf>
    <xf numFmtId="0" fontId="1" fillId="0" borderId="3" xfId="2" applyFont="1" applyBorder="1" applyAlignment="1" applyProtection="1">
      <alignment vertical="center" wrapText="1"/>
    </xf>
    <xf numFmtId="0" fontId="10" fillId="0" borderId="0" xfId="2" applyFont="1" applyAlignment="1" applyProtection="1">
      <alignment horizontal="left" vertical="center"/>
    </xf>
    <xf numFmtId="0" fontId="6" fillId="0" borderId="0" xfId="2" applyFont="1" applyAlignment="1" applyProtection="1">
      <alignment horizontal="right" vertical="center"/>
    </xf>
    <xf numFmtId="0" fontId="26" fillId="0" borderId="0" xfId="2" applyFont="1" applyAlignment="1" applyProtection="1">
      <alignment horizontal="left" vertical="center"/>
    </xf>
    <xf numFmtId="4" fontId="6" fillId="0" borderId="0" xfId="2" applyNumberFormat="1" applyFont="1" applyAlignment="1" applyProtection="1">
      <alignment vertical="center"/>
    </xf>
    <xf numFmtId="0" fontId="12" fillId="4" borderId="6" xfId="2" applyFont="1" applyFill="1" applyBorder="1" applyAlignment="1" applyProtection="1">
      <alignment horizontal="left" vertical="center"/>
    </xf>
    <xf numFmtId="0" fontId="12" fillId="4" borderId="7" xfId="2" applyFont="1" applyFill="1" applyBorder="1" applyAlignment="1" applyProtection="1">
      <alignment horizontal="right" vertical="center"/>
    </xf>
    <xf numFmtId="0" fontId="12" fillId="4" borderId="7" xfId="2" applyFont="1" applyFill="1" applyBorder="1" applyAlignment="1" applyProtection="1">
      <alignment horizontal="center" vertical="center"/>
    </xf>
    <xf numFmtId="4" fontId="12" fillId="4" borderId="7" xfId="2" applyNumberFormat="1" applyFont="1" applyFill="1" applyBorder="1" applyAlignment="1" applyProtection="1">
      <alignment vertical="center"/>
    </xf>
    <xf numFmtId="0" fontId="1" fillId="4" borderId="8" xfId="2" applyFont="1" applyFill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6" fillId="0" borderId="5" xfId="2" applyFont="1" applyBorder="1" applyAlignment="1" applyProtection="1">
      <alignment horizontal="right" vertical="center"/>
    </xf>
    <xf numFmtId="0" fontId="1" fillId="0" borderId="0" xfId="2" applyFont="1" applyAlignment="1" applyProtection="1">
      <alignment horizontal="center" vertical="center" wrapText="1"/>
    </xf>
    <xf numFmtId="0" fontId="36" fillId="0" borderId="0" xfId="2" applyFont="1" applyAlignment="1" applyProtection="1">
      <alignment vertical="center"/>
    </xf>
    <xf numFmtId="0" fontId="36" fillId="0" borderId="3" xfId="2" applyFont="1" applyBorder="1" applyAlignment="1" applyProtection="1">
      <alignment vertical="center"/>
    </xf>
    <xf numFmtId="0" fontId="36" fillId="0" borderId="0" xfId="2" applyFont="1" applyAlignment="1" applyProtection="1">
      <alignment horizontal="left" vertical="center" wrapText="1"/>
    </xf>
    <xf numFmtId="167" fontId="36" fillId="0" borderId="0" xfId="2" applyNumberFormat="1" applyFont="1" applyAlignment="1" applyProtection="1">
      <alignment vertical="center"/>
    </xf>
    <xf numFmtId="0" fontId="36" fillId="0" borderId="3" xfId="2" applyFont="1" applyBorder="1" applyAlignment="1">
      <alignment vertical="center"/>
    </xf>
    <xf numFmtId="0" fontId="36" fillId="0" borderId="18" xfId="2" applyFont="1" applyBorder="1" applyAlignment="1" applyProtection="1">
      <alignment vertical="center"/>
    </xf>
    <xf numFmtId="0" fontId="36" fillId="0" borderId="0" xfId="2" applyFont="1" applyBorder="1" applyAlignment="1" applyProtection="1">
      <alignment vertical="center"/>
    </xf>
    <xf numFmtId="0" fontId="36" fillId="0" borderId="14" xfId="2" applyFont="1" applyBorder="1" applyAlignment="1" applyProtection="1">
      <alignment vertical="center"/>
    </xf>
    <xf numFmtId="0" fontId="36" fillId="0" borderId="0" xfId="2" applyFont="1" applyAlignment="1">
      <alignment vertical="center"/>
    </xf>
    <xf numFmtId="0" fontId="36" fillId="0" borderId="0" xfId="2" applyFont="1" applyAlignment="1">
      <alignment horizontal="left" vertical="center"/>
    </xf>
    <xf numFmtId="0" fontId="35" fillId="0" borderId="0" xfId="3" applyFont="1" applyAlignment="1" applyProtection="1">
      <alignment vertical="center" wrapText="1"/>
    </xf>
    <xf numFmtId="0" fontId="36" fillId="0" borderId="0" xfId="2" applyFont="1" applyAlignment="1" applyProtection="1">
      <alignment horizontal="left" vertical="center"/>
    </xf>
    <xf numFmtId="0" fontId="37" fillId="0" borderId="0" xfId="2" applyFont="1" applyAlignment="1" applyProtection="1">
      <alignment vertical="center"/>
    </xf>
    <xf numFmtId="0" fontId="37" fillId="0" borderId="3" xfId="2" applyFont="1" applyBorder="1" applyAlignment="1" applyProtection="1">
      <alignment vertical="center"/>
    </xf>
    <xf numFmtId="0" fontId="37" fillId="0" borderId="0" xfId="2" applyFont="1" applyAlignment="1" applyProtection="1">
      <alignment horizontal="left" vertical="center"/>
    </xf>
    <xf numFmtId="0" fontId="37" fillId="0" borderId="0" xfId="2" applyFont="1" applyAlignment="1" applyProtection="1">
      <alignment horizontal="left" vertical="center" wrapText="1"/>
    </xf>
    <xf numFmtId="167" fontId="37" fillId="0" borderId="0" xfId="2" applyNumberFormat="1" applyFont="1" applyAlignment="1" applyProtection="1">
      <alignment vertical="center"/>
    </xf>
    <xf numFmtId="0" fontId="37" fillId="0" borderId="3" xfId="2" applyFont="1" applyBorder="1" applyAlignment="1">
      <alignment vertical="center"/>
    </xf>
    <xf numFmtId="0" fontId="37" fillId="0" borderId="18" xfId="2" applyFont="1" applyBorder="1" applyAlignment="1" applyProtection="1">
      <alignment vertical="center"/>
    </xf>
    <xf numFmtId="0" fontId="37" fillId="0" borderId="0" xfId="2" applyFont="1" applyBorder="1" applyAlignment="1" applyProtection="1">
      <alignment vertical="center"/>
    </xf>
    <xf numFmtId="0" fontId="37" fillId="0" borderId="14" xfId="2" applyFont="1" applyBorder="1" applyAlignment="1" applyProtection="1">
      <alignment vertical="center"/>
    </xf>
    <xf numFmtId="0" fontId="37" fillId="0" borderId="0" xfId="2" applyFont="1" applyAlignment="1">
      <alignment vertical="center"/>
    </xf>
    <xf numFmtId="0" fontId="37" fillId="0" borderId="0" xfId="2" applyFont="1" applyAlignment="1">
      <alignment horizontal="left" vertical="center"/>
    </xf>
    <xf numFmtId="164" fontId="6" fillId="0" borderId="0" xfId="2" applyNumberFormat="1" applyFont="1" applyAlignment="1" applyProtection="1">
      <alignment horizontal="right" vertical="center"/>
    </xf>
    <xf numFmtId="4" fontId="15" fillId="2" borderId="22" xfId="2" applyNumberFormat="1" applyFont="1" applyFill="1" applyBorder="1" applyAlignment="1" applyProtection="1">
      <alignment vertical="center"/>
    </xf>
    <xf numFmtId="0" fontId="22" fillId="0" borderId="0" xfId="2" applyFont="1" applyBorder="1" applyAlignment="1" applyProtection="1">
      <alignment horizontal="left" vertical="center" wrapText="1"/>
    </xf>
    <xf numFmtId="4" fontId="23" fillId="0" borderId="0" xfId="2" applyNumberFormat="1" applyFont="1" applyBorder="1" applyAlignment="1" applyProtection="1">
      <alignment vertical="center"/>
    </xf>
    <xf numFmtId="4" fontId="17" fillId="0" borderId="0" xfId="2" applyNumberFormat="1" applyFont="1" applyBorder="1" applyAlignment="1" applyProtection="1">
      <alignment horizontal="right" vertical="center"/>
    </xf>
    <xf numFmtId="4" fontId="17" fillId="0" borderId="0" xfId="2" applyNumberFormat="1" applyFont="1" applyBorder="1" applyAlignment="1" applyProtection="1">
      <alignment vertical="center"/>
    </xf>
    <xf numFmtId="165" fontId="7" fillId="0" borderId="0" xfId="2" applyNumberFormat="1" applyFont="1" applyBorder="1" applyAlignment="1" applyProtection="1">
      <alignment horizontal="left" vertical="center"/>
    </xf>
    <xf numFmtId="0" fontId="7" fillId="0" borderId="0" xfId="2" applyFont="1" applyBorder="1" applyAlignment="1" applyProtection="1">
      <alignment vertical="center" wrapText="1"/>
    </xf>
    <xf numFmtId="0" fontId="14" fillId="0" borderId="11" xfId="2" applyFont="1" applyBorder="1" applyAlignment="1">
      <alignment horizontal="center" vertical="center"/>
    </xf>
    <xf numFmtId="0" fontId="15" fillId="4" borderId="6" xfId="2" applyFont="1" applyFill="1" applyBorder="1" applyAlignment="1" applyProtection="1">
      <alignment horizontal="center" vertical="center"/>
    </xf>
    <xf numFmtId="0" fontId="15" fillId="4" borderId="7" xfId="2" applyFont="1" applyFill="1" applyBorder="1" applyAlignment="1" applyProtection="1">
      <alignment horizontal="center" vertical="center"/>
    </xf>
    <xf numFmtId="0" fontId="15" fillId="4" borderId="7" xfId="2" applyFont="1" applyFill="1" applyBorder="1" applyAlignment="1" applyProtection="1">
      <alignment horizontal="right" vertical="center"/>
    </xf>
    <xf numFmtId="0" fontId="15" fillId="4" borderId="8" xfId="2" applyFont="1" applyFill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horizontal="left" vertical="center" wrapText="1"/>
    </xf>
    <xf numFmtId="164" fontId="6" fillId="0" borderId="0" xfId="2" applyNumberFormat="1" applyFont="1" applyBorder="1" applyAlignment="1" applyProtection="1">
      <alignment horizontal="left" vertical="center"/>
    </xf>
    <xf numFmtId="4" fontId="11" fillId="0" borderId="0" xfId="2" applyNumberFormat="1" applyFont="1" applyBorder="1" applyAlignment="1" applyProtection="1">
      <alignment vertical="center"/>
    </xf>
    <xf numFmtId="0" fontId="12" fillId="3" borderId="7" xfId="2" applyFont="1" applyFill="1" applyBorder="1" applyAlignment="1" applyProtection="1">
      <alignment horizontal="left" vertical="center"/>
    </xf>
    <xf numFmtId="4" fontId="12" fillId="3" borderId="8" xfId="2" applyNumberFormat="1" applyFont="1" applyFill="1" applyBorder="1" applyAlignment="1" applyProtection="1">
      <alignment vertical="center"/>
    </xf>
    <xf numFmtId="0" fontId="1" fillId="0" borderId="0" xfId="2" applyBorder="1"/>
    <xf numFmtId="0" fontId="7" fillId="0" borderId="0" xfId="2" applyFont="1" applyBorder="1" applyAlignment="1" applyProtection="1">
      <alignment horizontal="left" vertical="center"/>
    </xf>
    <xf numFmtId="0" fontId="8" fillId="0" borderId="0" xfId="2" applyFont="1" applyBorder="1" applyAlignment="1">
      <alignment horizontal="left" vertical="top" wrapText="1"/>
    </xf>
    <xf numFmtId="0" fontId="9" fillId="0" borderId="0" xfId="2" applyFont="1" applyBorder="1" applyAlignment="1" applyProtection="1">
      <alignment horizontal="left" vertical="top" wrapText="1"/>
    </xf>
    <xf numFmtId="49" fontId="7" fillId="2" borderId="0" xfId="2" applyNumberFormat="1" applyFont="1" applyFill="1" applyBorder="1" applyAlignment="1" applyProtection="1">
      <alignment horizontal="left" vertical="center"/>
      <protection locked="0"/>
    </xf>
    <xf numFmtId="0" fontId="7" fillId="0" borderId="0" xfId="2" applyFont="1" applyBorder="1" applyAlignment="1" applyProtection="1">
      <alignment horizontal="left" vertical="center" wrapText="1"/>
    </xf>
    <xf numFmtId="4" fontId="10" fillId="0" borderId="5" xfId="2" applyNumberFormat="1" applyFont="1" applyBorder="1" applyAlignment="1" applyProtection="1">
      <alignment vertical="center"/>
    </xf>
    <xf numFmtId="0" fontId="6" fillId="0" borderId="0" xfId="2" applyFont="1" applyBorder="1" applyAlignment="1" applyProtection="1">
      <alignment horizontal="right" vertical="center"/>
    </xf>
    <xf numFmtId="0" fontId="6" fillId="0" borderId="0" xfId="2" applyFont="1" applyBorder="1" applyAlignment="1" applyProtection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9" fillId="0" borderId="0" xfId="2" applyFont="1" applyBorder="1" applyAlignment="1">
      <alignment horizontal="left" vertical="center" wrapText="1"/>
    </xf>
    <xf numFmtId="0" fontId="7" fillId="2" borderId="0" xfId="2" applyFont="1" applyFill="1" applyBorder="1" applyAlignment="1" applyProtection="1">
      <alignment horizontal="left" vertical="center"/>
      <protection locked="0"/>
    </xf>
    <xf numFmtId="0" fontId="7" fillId="0" borderId="0" xfId="2" applyFont="1" applyBorder="1" applyAlignment="1">
      <alignment horizontal="left" vertical="center" wrapText="1"/>
    </xf>
  </cellXfs>
  <cellStyles count="4">
    <cellStyle name="Excel Built-in Normal 1" xfId="3" xr:uid="{00000000-0005-0000-0000-000000000000}"/>
    <cellStyle name="Excel Built-in Normal 2" xfId="2" xr:uid="{00000000-0005-0000-0000-000001000000}"/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EBEBE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2D2D2"/>
      <rgbColor rgb="00000080"/>
      <rgbColor rgb="00FF00FF"/>
      <rgbColor rgb="00FFFF00"/>
      <rgbColor rgb="0000FFFF"/>
      <rgbColor rgb="00800080"/>
      <rgbColor rgb="0096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05050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6464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276225</xdr:colOff>
      <xdr:row>1</xdr:row>
      <xdr:rowOff>95250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19075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276225</xdr:colOff>
      <xdr:row>1</xdr:row>
      <xdr:rowOff>95250</xdr:rowOff>
    </xdr:to>
    <xdr:pic>
      <xdr:nvPicPr>
        <xdr:cNvPr id="2058" name="Picture 1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19075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276225</xdr:colOff>
      <xdr:row>1</xdr:row>
      <xdr:rowOff>95250</xdr:rowOff>
    </xdr:to>
    <xdr:pic>
      <xdr:nvPicPr>
        <xdr:cNvPr id="3082" name="Picture 1">
          <a:extLst>
            <a:ext uri="{FF2B5EF4-FFF2-40B4-BE49-F238E27FC236}">
              <a16:creationId xmlns:a16="http://schemas.microsoft.com/office/drawing/2014/main" id="{00000000-0008-0000-0200-00000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19075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abSelected="1" zoomScaleNormal="100" workbookViewId="0">
      <selection activeCell="AN8" sqref="AN8"/>
    </sheetView>
  </sheetViews>
  <sheetFormatPr defaultColWidth="6.85546875" defaultRowHeight="11.25" x14ac:dyDescent="0.2"/>
  <cols>
    <col min="1" max="1" width="5.7109375" style="1" customWidth="1"/>
    <col min="2" max="2" width="1.140625" style="1" customWidth="1"/>
    <col min="3" max="3" width="2.85546875" style="1" customWidth="1"/>
    <col min="4" max="33" width="1.85546875" style="1" customWidth="1"/>
    <col min="34" max="34" width="2.28515625" style="1" customWidth="1"/>
    <col min="35" max="35" width="21.7109375" style="1" customWidth="1"/>
    <col min="36" max="37" width="1.7109375" style="1" customWidth="1"/>
    <col min="38" max="38" width="5.7109375" style="1" customWidth="1"/>
    <col min="39" max="39" width="2.28515625" style="1" customWidth="1"/>
    <col min="40" max="40" width="6.85546875" style="1"/>
    <col min="41" max="41" width="5.140625" style="1" customWidth="1"/>
    <col min="42" max="42" width="2.85546875" style="1" customWidth="1"/>
    <col min="43" max="43" width="0" style="1" hidden="1" customWidth="1"/>
    <col min="44" max="44" width="9.42578125" style="1" customWidth="1"/>
    <col min="45" max="56" width="0" style="1" hidden="1" customWidth="1"/>
    <col min="57" max="57" width="45.7109375" style="1" customWidth="1"/>
    <col min="58" max="70" width="6.85546875" style="1"/>
    <col min="71" max="91" width="0" style="1" hidden="1" customWidth="1"/>
    <col min="92" max="16384" width="6.85546875" style="1"/>
  </cols>
  <sheetData>
    <row r="1" spans="1:74" x14ac:dyDescent="0.2">
      <c r="A1" s="2" t="s">
        <v>0</v>
      </c>
      <c r="AZ1" s="2"/>
      <c r="BA1" s="2" t="s">
        <v>1</v>
      </c>
      <c r="BB1" s="2" t="s">
        <v>2</v>
      </c>
      <c r="BT1" s="2" t="s">
        <v>3</v>
      </c>
      <c r="BU1" s="2" t="s">
        <v>3</v>
      </c>
      <c r="BV1" s="2" t="s">
        <v>4</v>
      </c>
    </row>
    <row r="2" spans="1:74" ht="36.950000000000003" customHeight="1" x14ac:dyDescent="0.2"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S2" s="3" t="s">
        <v>5</v>
      </c>
      <c r="BT2" s="3" t="s">
        <v>6</v>
      </c>
    </row>
    <row r="3" spans="1:74" ht="6.95" customHeight="1" x14ac:dyDescent="0.2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  <c r="BS3" s="3" t="s">
        <v>5</v>
      </c>
      <c r="BT3" s="3" t="s">
        <v>7</v>
      </c>
    </row>
    <row r="4" spans="1:74" ht="24.95" customHeight="1" x14ac:dyDescent="0.2">
      <c r="B4" s="7"/>
      <c r="C4" s="8"/>
      <c r="D4" s="9" t="s">
        <v>8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6"/>
      <c r="AS4" s="10" t="s">
        <v>9</v>
      </c>
      <c r="BE4" s="11" t="s">
        <v>10</v>
      </c>
      <c r="BS4" s="3" t="s">
        <v>11</v>
      </c>
    </row>
    <row r="5" spans="1:74" ht="12" customHeight="1" x14ac:dyDescent="0.2">
      <c r="B5" s="7"/>
      <c r="C5" s="8"/>
      <c r="D5" s="12" t="s">
        <v>12</v>
      </c>
      <c r="E5" s="8"/>
      <c r="F5" s="8"/>
      <c r="G5" s="8"/>
      <c r="H5" s="8"/>
      <c r="I5" s="8"/>
      <c r="J5" s="8"/>
      <c r="K5" s="262" t="s">
        <v>13</v>
      </c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2"/>
      <c r="AL5" s="262"/>
      <c r="AM5" s="262"/>
      <c r="AN5" s="262"/>
      <c r="AO5" s="262"/>
      <c r="AP5" s="8"/>
      <c r="AQ5" s="8"/>
      <c r="AR5" s="6"/>
      <c r="BE5" s="263" t="s">
        <v>14</v>
      </c>
      <c r="BS5" s="3" t="s">
        <v>5</v>
      </c>
    </row>
    <row r="6" spans="1:74" ht="36.950000000000003" customHeight="1" x14ac:dyDescent="0.2">
      <c r="B6" s="7"/>
      <c r="C6" s="8"/>
      <c r="D6" s="13" t="s">
        <v>15</v>
      </c>
      <c r="E6" s="8"/>
      <c r="F6" s="8"/>
      <c r="G6" s="8"/>
      <c r="H6" s="8"/>
      <c r="I6" s="8"/>
      <c r="J6" s="8"/>
      <c r="K6" s="264" t="s">
        <v>16</v>
      </c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  <c r="AO6" s="264"/>
      <c r="AP6" s="8"/>
      <c r="AQ6" s="8"/>
      <c r="AR6" s="6"/>
      <c r="BE6" s="263"/>
      <c r="BS6" s="3" t="s">
        <v>17</v>
      </c>
    </row>
    <row r="7" spans="1:74" ht="12" customHeight="1" x14ac:dyDescent="0.2">
      <c r="B7" s="7"/>
      <c r="C7" s="8"/>
      <c r="D7" s="14" t="s">
        <v>18</v>
      </c>
      <c r="E7" s="8"/>
      <c r="F7" s="8"/>
      <c r="G7" s="8"/>
      <c r="H7" s="8"/>
      <c r="I7" s="8"/>
      <c r="J7" s="8"/>
      <c r="K7" s="15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14" t="s">
        <v>19</v>
      </c>
      <c r="AL7" s="8"/>
      <c r="AM7" s="8"/>
      <c r="AN7" s="15"/>
      <c r="AO7" s="8"/>
      <c r="AP7" s="8"/>
      <c r="AQ7" s="8"/>
      <c r="AR7" s="6"/>
      <c r="BE7" s="263"/>
      <c r="BS7" s="3" t="s">
        <v>20</v>
      </c>
    </row>
    <row r="8" spans="1:74" ht="12" customHeight="1" x14ac:dyDescent="0.2">
      <c r="B8" s="7"/>
      <c r="C8" s="8"/>
      <c r="D8" s="14" t="s">
        <v>21</v>
      </c>
      <c r="E8" s="8"/>
      <c r="F8" s="8"/>
      <c r="G8" s="8"/>
      <c r="H8" s="8"/>
      <c r="I8" s="8"/>
      <c r="J8" s="8"/>
      <c r="K8" s="15" t="s">
        <v>22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14" t="s">
        <v>23</v>
      </c>
      <c r="AL8" s="8"/>
      <c r="AM8" s="8"/>
      <c r="AN8" s="16" t="s">
        <v>24</v>
      </c>
      <c r="AO8" s="8"/>
      <c r="AP8" s="8"/>
      <c r="AQ8" s="8"/>
      <c r="AR8" s="6"/>
      <c r="BE8" s="263"/>
      <c r="BS8" s="3" t="s">
        <v>25</v>
      </c>
    </row>
    <row r="9" spans="1:74" ht="14.45" customHeight="1" x14ac:dyDescent="0.2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6"/>
      <c r="BE9" s="263"/>
      <c r="BS9" s="3" t="s">
        <v>26</v>
      </c>
    </row>
    <row r="10" spans="1:74" ht="12" customHeight="1" x14ac:dyDescent="0.2">
      <c r="B10" s="7"/>
      <c r="C10" s="8"/>
      <c r="D10" s="14" t="s">
        <v>27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14" t="s">
        <v>28</v>
      </c>
      <c r="AL10" s="8"/>
      <c r="AM10" s="8"/>
      <c r="AN10" s="15"/>
      <c r="AO10" s="8"/>
      <c r="AP10" s="8"/>
      <c r="AQ10" s="8"/>
      <c r="AR10" s="6"/>
      <c r="BE10" s="263"/>
      <c r="BS10" s="3" t="s">
        <v>17</v>
      </c>
    </row>
    <row r="11" spans="1:74" ht="18.600000000000001" customHeight="1" x14ac:dyDescent="0.2">
      <c r="B11" s="7"/>
      <c r="C11" s="8"/>
      <c r="D11" s="8"/>
      <c r="E11" s="15" t="s">
        <v>29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14" t="s">
        <v>30</v>
      </c>
      <c r="AL11" s="8"/>
      <c r="AM11" s="8"/>
      <c r="AN11" s="15"/>
      <c r="AO11" s="8"/>
      <c r="AP11" s="8"/>
      <c r="AQ11" s="8"/>
      <c r="AR11" s="6"/>
      <c r="BE11" s="263"/>
      <c r="BS11" s="3" t="s">
        <v>17</v>
      </c>
    </row>
    <row r="12" spans="1:74" ht="6.95" customHeight="1" x14ac:dyDescent="0.2"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6"/>
      <c r="BE12" s="263"/>
      <c r="BS12" s="3" t="s">
        <v>17</v>
      </c>
    </row>
    <row r="13" spans="1:74" ht="12" customHeight="1" x14ac:dyDescent="0.2">
      <c r="B13" s="7"/>
      <c r="C13" s="8"/>
      <c r="D13" s="14" t="s">
        <v>31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14" t="s">
        <v>28</v>
      </c>
      <c r="AL13" s="8"/>
      <c r="AM13" s="8"/>
      <c r="AN13" s="17" t="s">
        <v>32</v>
      </c>
      <c r="AO13" s="8"/>
      <c r="AP13" s="8"/>
      <c r="AQ13" s="8"/>
      <c r="AR13" s="6"/>
      <c r="BE13" s="263"/>
      <c r="BS13" s="3" t="s">
        <v>17</v>
      </c>
    </row>
    <row r="14" spans="1:74" ht="12.75" x14ac:dyDescent="0.2">
      <c r="B14" s="7"/>
      <c r="C14" s="8"/>
      <c r="D14" s="8"/>
      <c r="E14" s="265" t="s">
        <v>32</v>
      </c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65"/>
      <c r="AK14" s="14" t="s">
        <v>30</v>
      </c>
      <c r="AL14" s="8"/>
      <c r="AM14" s="8"/>
      <c r="AN14" s="17" t="s">
        <v>32</v>
      </c>
      <c r="AO14" s="8"/>
      <c r="AP14" s="8"/>
      <c r="AQ14" s="8"/>
      <c r="AR14" s="6"/>
      <c r="BE14" s="263"/>
      <c r="BS14" s="3" t="s">
        <v>17</v>
      </c>
    </row>
    <row r="15" spans="1:74" ht="6.95" customHeight="1" x14ac:dyDescent="0.2"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6"/>
      <c r="BE15" s="263"/>
      <c r="BS15" s="3" t="s">
        <v>3</v>
      </c>
    </row>
    <row r="16" spans="1:74" ht="12" customHeight="1" x14ac:dyDescent="0.2">
      <c r="B16" s="7"/>
      <c r="C16" s="8"/>
      <c r="D16" s="14" t="s">
        <v>33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14" t="s">
        <v>28</v>
      </c>
      <c r="AL16" s="8"/>
      <c r="AM16" s="8"/>
      <c r="AN16" s="15"/>
      <c r="AO16" s="8"/>
      <c r="AP16" s="8"/>
      <c r="AQ16" s="8"/>
      <c r="AR16" s="6"/>
      <c r="BE16" s="263"/>
      <c r="BS16" s="3" t="s">
        <v>3</v>
      </c>
    </row>
    <row r="17" spans="1:71" ht="18.600000000000001" customHeight="1" x14ac:dyDescent="0.2">
      <c r="B17" s="7"/>
      <c r="C17" s="8"/>
      <c r="D17" s="8"/>
      <c r="E17" s="15" t="s">
        <v>34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14" t="s">
        <v>30</v>
      </c>
      <c r="AL17" s="8"/>
      <c r="AM17" s="8"/>
      <c r="AN17" s="15"/>
      <c r="AO17" s="8"/>
      <c r="AP17" s="8"/>
      <c r="AQ17" s="8"/>
      <c r="AR17" s="6"/>
      <c r="BE17" s="263"/>
      <c r="BS17" s="3" t="s">
        <v>35</v>
      </c>
    </row>
    <row r="18" spans="1:71" ht="6.95" customHeight="1" x14ac:dyDescent="0.2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6"/>
      <c r="BE18" s="263"/>
      <c r="BS18" s="3" t="s">
        <v>5</v>
      </c>
    </row>
    <row r="19" spans="1:71" ht="12" customHeight="1" x14ac:dyDescent="0.2">
      <c r="B19" s="7"/>
      <c r="C19" s="8"/>
      <c r="D19" s="14" t="s">
        <v>36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14" t="s">
        <v>28</v>
      </c>
      <c r="AL19" s="8"/>
      <c r="AM19" s="8"/>
      <c r="AN19" s="15"/>
      <c r="AO19" s="8"/>
      <c r="AP19" s="8"/>
      <c r="AQ19" s="8"/>
      <c r="AR19" s="6"/>
      <c r="BE19" s="263"/>
      <c r="BS19" s="3" t="s">
        <v>5</v>
      </c>
    </row>
    <row r="20" spans="1:71" ht="18.600000000000001" customHeight="1" x14ac:dyDescent="0.2">
      <c r="B20" s="7"/>
      <c r="C20" s="8"/>
      <c r="D20" s="8"/>
      <c r="E20" s="15" t="s">
        <v>34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14" t="s">
        <v>30</v>
      </c>
      <c r="AL20" s="8"/>
      <c r="AM20" s="8"/>
      <c r="AN20" s="15"/>
      <c r="AO20" s="8"/>
      <c r="AP20" s="8"/>
      <c r="AQ20" s="8"/>
      <c r="AR20" s="6"/>
      <c r="BE20" s="263"/>
      <c r="BS20" s="3" t="s">
        <v>35</v>
      </c>
    </row>
    <row r="21" spans="1:71" ht="6.95" customHeight="1" x14ac:dyDescent="0.2"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6"/>
      <c r="BE21" s="263"/>
    </row>
    <row r="22" spans="1:71" ht="12" customHeight="1" x14ac:dyDescent="0.2">
      <c r="B22" s="7"/>
      <c r="C22" s="8"/>
      <c r="D22" s="14" t="s">
        <v>37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6"/>
      <c r="BE22" s="263"/>
    </row>
    <row r="23" spans="1:71" ht="14.45" customHeight="1" x14ac:dyDescent="0.2">
      <c r="B23" s="7"/>
      <c r="C23" s="8"/>
      <c r="D23" s="8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6"/>
      <c r="AK23" s="266"/>
      <c r="AL23" s="266"/>
      <c r="AM23" s="266"/>
      <c r="AN23" s="266"/>
      <c r="AO23" s="8"/>
      <c r="AP23" s="8"/>
      <c r="AQ23" s="8"/>
      <c r="AR23" s="6"/>
      <c r="BE23" s="263"/>
    </row>
    <row r="24" spans="1:71" ht="6.95" customHeight="1" x14ac:dyDescent="0.2"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6"/>
      <c r="BE24" s="263"/>
    </row>
    <row r="25" spans="1:71" ht="6.95" customHeight="1" x14ac:dyDescent="0.2">
      <c r="B25" s="7"/>
      <c r="C25" s="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8"/>
      <c r="AQ25" s="8"/>
      <c r="AR25" s="6"/>
      <c r="BE25" s="263"/>
    </row>
    <row r="26" spans="1:71" s="25" customFormat="1" ht="25.9" customHeight="1" x14ac:dyDescent="0.2">
      <c r="A26" s="19"/>
      <c r="B26" s="20"/>
      <c r="C26" s="21"/>
      <c r="D26" s="22" t="s">
        <v>38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67">
        <f>ROUND(AG94,2)</f>
        <v>0</v>
      </c>
      <c r="AL26" s="267"/>
      <c r="AM26" s="267"/>
      <c r="AN26" s="267"/>
      <c r="AO26" s="267"/>
      <c r="AP26" s="21"/>
      <c r="AQ26" s="21"/>
      <c r="AR26" s="24"/>
      <c r="BE26" s="263"/>
    </row>
    <row r="27" spans="1:71" s="25" customFormat="1" ht="6.95" customHeight="1" x14ac:dyDescent="0.2">
      <c r="A27" s="19"/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4"/>
      <c r="BE27" s="263"/>
    </row>
    <row r="28" spans="1:71" s="25" customFormat="1" ht="12.75" x14ac:dyDescent="0.2">
      <c r="A28" s="19"/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68" t="s">
        <v>39</v>
      </c>
      <c r="M28" s="268"/>
      <c r="N28" s="268"/>
      <c r="O28" s="268"/>
      <c r="P28" s="268"/>
      <c r="Q28" s="21"/>
      <c r="R28" s="21"/>
      <c r="S28" s="21"/>
      <c r="T28" s="21"/>
      <c r="U28" s="21"/>
      <c r="V28" s="21"/>
      <c r="W28" s="268" t="s">
        <v>40</v>
      </c>
      <c r="X28" s="268"/>
      <c r="Y28" s="268"/>
      <c r="Z28" s="268"/>
      <c r="AA28" s="268"/>
      <c r="AB28" s="268"/>
      <c r="AC28" s="268"/>
      <c r="AD28" s="268"/>
      <c r="AE28" s="268"/>
      <c r="AF28" s="21"/>
      <c r="AG28" s="21"/>
      <c r="AH28" s="21"/>
      <c r="AI28" s="21"/>
      <c r="AJ28" s="21"/>
      <c r="AK28" s="268" t="s">
        <v>41</v>
      </c>
      <c r="AL28" s="268"/>
      <c r="AM28" s="268"/>
      <c r="AN28" s="268"/>
      <c r="AO28" s="268"/>
      <c r="AP28" s="21"/>
      <c r="AQ28" s="21"/>
      <c r="AR28" s="24"/>
      <c r="BE28" s="263"/>
    </row>
    <row r="29" spans="1:71" s="26" customFormat="1" ht="14.45" customHeight="1" x14ac:dyDescent="0.2">
      <c r="B29" s="27"/>
      <c r="C29" s="28"/>
      <c r="D29" s="14" t="s">
        <v>42</v>
      </c>
      <c r="E29" s="28"/>
      <c r="F29" s="14" t="s">
        <v>43</v>
      </c>
      <c r="G29" s="28"/>
      <c r="H29" s="28"/>
      <c r="I29" s="28"/>
      <c r="J29" s="28"/>
      <c r="K29" s="28"/>
      <c r="L29" s="257">
        <v>0.21000000000000002</v>
      </c>
      <c r="M29" s="257"/>
      <c r="N29" s="257"/>
      <c r="O29" s="257"/>
      <c r="P29" s="257"/>
      <c r="Q29" s="28"/>
      <c r="R29" s="28"/>
      <c r="S29" s="28"/>
      <c r="T29" s="28"/>
      <c r="U29" s="28"/>
      <c r="V29" s="28"/>
      <c r="W29" s="258">
        <f>ROUND(AZ94, 2)</f>
        <v>0</v>
      </c>
      <c r="X29" s="258"/>
      <c r="Y29" s="258"/>
      <c r="Z29" s="258"/>
      <c r="AA29" s="258"/>
      <c r="AB29" s="258"/>
      <c r="AC29" s="258"/>
      <c r="AD29" s="258"/>
      <c r="AE29" s="258"/>
      <c r="AF29" s="28"/>
      <c r="AG29" s="28"/>
      <c r="AH29" s="28"/>
      <c r="AI29" s="28"/>
      <c r="AJ29" s="28"/>
      <c r="AK29" s="258">
        <f>ROUND(AV94, 2)</f>
        <v>0</v>
      </c>
      <c r="AL29" s="258"/>
      <c r="AM29" s="258"/>
      <c r="AN29" s="258"/>
      <c r="AO29" s="258"/>
      <c r="AP29" s="28"/>
      <c r="AQ29" s="28"/>
      <c r="AR29" s="29"/>
      <c r="BE29" s="263"/>
    </row>
    <row r="30" spans="1:71" s="26" customFormat="1" ht="14.45" customHeight="1" x14ac:dyDescent="0.2">
      <c r="B30" s="27"/>
      <c r="C30" s="28"/>
      <c r="D30" s="28"/>
      <c r="E30" s="28"/>
      <c r="F30" s="14" t="s">
        <v>44</v>
      </c>
      <c r="G30" s="28"/>
      <c r="H30" s="28"/>
      <c r="I30" s="28"/>
      <c r="J30" s="28"/>
      <c r="K30" s="28"/>
      <c r="L30" s="257">
        <v>0.15000000000000002</v>
      </c>
      <c r="M30" s="257"/>
      <c r="N30" s="257"/>
      <c r="O30" s="257"/>
      <c r="P30" s="257"/>
      <c r="Q30" s="28"/>
      <c r="R30" s="28"/>
      <c r="S30" s="28"/>
      <c r="T30" s="28"/>
      <c r="U30" s="28"/>
      <c r="V30" s="28"/>
      <c r="W30" s="258">
        <f>ROUND(BA94, 2)</f>
        <v>0</v>
      </c>
      <c r="X30" s="258"/>
      <c r="Y30" s="258"/>
      <c r="Z30" s="258"/>
      <c r="AA30" s="258"/>
      <c r="AB30" s="258"/>
      <c r="AC30" s="258"/>
      <c r="AD30" s="258"/>
      <c r="AE30" s="258"/>
      <c r="AF30" s="28"/>
      <c r="AG30" s="28"/>
      <c r="AH30" s="28"/>
      <c r="AI30" s="28"/>
      <c r="AJ30" s="28"/>
      <c r="AK30" s="258">
        <f>ROUND(AW94, 2)</f>
        <v>0</v>
      </c>
      <c r="AL30" s="258"/>
      <c r="AM30" s="258"/>
      <c r="AN30" s="258"/>
      <c r="AO30" s="258"/>
      <c r="AP30" s="28"/>
      <c r="AQ30" s="28"/>
      <c r="AR30" s="29"/>
      <c r="BE30" s="263"/>
    </row>
    <row r="31" spans="1:71" s="26" customFormat="1" ht="12.75" hidden="1" customHeight="1" x14ac:dyDescent="0.2">
      <c r="B31" s="27"/>
      <c r="C31" s="28"/>
      <c r="D31" s="28"/>
      <c r="E31" s="28"/>
      <c r="F31" s="14" t="s">
        <v>45</v>
      </c>
      <c r="G31" s="28"/>
      <c r="H31" s="28"/>
      <c r="I31" s="28"/>
      <c r="J31" s="28"/>
      <c r="K31" s="28"/>
      <c r="L31" s="257">
        <v>0.21000000000000002</v>
      </c>
      <c r="M31" s="257"/>
      <c r="N31" s="257"/>
      <c r="O31" s="257"/>
      <c r="P31" s="257"/>
      <c r="Q31" s="28"/>
      <c r="R31" s="28"/>
      <c r="S31" s="28"/>
      <c r="T31" s="28"/>
      <c r="U31" s="28"/>
      <c r="V31" s="28"/>
      <c r="W31" s="258">
        <f>ROUND(BB94, 2)</f>
        <v>0</v>
      </c>
      <c r="X31" s="258"/>
      <c r="Y31" s="258"/>
      <c r="Z31" s="258"/>
      <c r="AA31" s="258"/>
      <c r="AB31" s="258"/>
      <c r="AC31" s="258"/>
      <c r="AD31" s="258"/>
      <c r="AE31" s="258"/>
      <c r="AF31" s="28"/>
      <c r="AG31" s="28"/>
      <c r="AH31" s="28"/>
      <c r="AI31" s="28"/>
      <c r="AJ31" s="28"/>
      <c r="AK31" s="258">
        <v>0</v>
      </c>
      <c r="AL31" s="258"/>
      <c r="AM31" s="258"/>
      <c r="AN31" s="258"/>
      <c r="AO31" s="258"/>
      <c r="AP31" s="28"/>
      <c r="AQ31" s="28"/>
      <c r="AR31" s="29"/>
      <c r="BE31" s="263"/>
    </row>
    <row r="32" spans="1:71" s="26" customFormat="1" ht="12.75" hidden="1" customHeight="1" x14ac:dyDescent="0.2">
      <c r="B32" s="27"/>
      <c r="C32" s="28"/>
      <c r="D32" s="28"/>
      <c r="E32" s="28"/>
      <c r="F32" s="14" t="s">
        <v>46</v>
      </c>
      <c r="G32" s="28"/>
      <c r="H32" s="28"/>
      <c r="I32" s="28"/>
      <c r="J32" s="28"/>
      <c r="K32" s="28"/>
      <c r="L32" s="257">
        <v>0.15000000000000002</v>
      </c>
      <c r="M32" s="257"/>
      <c r="N32" s="257"/>
      <c r="O32" s="257"/>
      <c r="P32" s="257"/>
      <c r="Q32" s="28"/>
      <c r="R32" s="28"/>
      <c r="S32" s="28"/>
      <c r="T32" s="28"/>
      <c r="U32" s="28"/>
      <c r="V32" s="28"/>
      <c r="W32" s="258">
        <f>ROUND(BC94, 2)</f>
        <v>0</v>
      </c>
      <c r="X32" s="258"/>
      <c r="Y32" s="258"/>
      <c r="Z32" s="258"/>
      <c r="AA32" s="258"/>
      <c r="AB32" s="258"/>
      <c r="AC32" s="258"/>
      <c r="AD32" s="258"/>
      <c r="AE32" s="258"/>
      <c r="AF32" s="28"/>
      <c r="AG32" s="28"/>
      <c r="AH32" s="28"/>
      <c r="AI32" s="28"/>
      <c r="AJ32" s="28"/>
      <c r="AK32" s="258">
        <v>0</v>
      </c>
      <c r="AL32" s="258"/>
      <c r="AM32" s="258"/>
      <c r="AN32" s="258"/>
      <c r="AO32" s="258"/>
      <c r="AP32" s="28"/>
      <c r="AQ32" s="28"/>
      <c r="AR32" s="29"/>
      <c r="BE32" s="263"/>
    </row>
    <row r="33" spans="1:57" s="26" customFormat="1" ht="12.75" hidden="1" customHeight="1" x14ac:dyDescent="0.2">
      <c r="B33" s="27"/>
      <c r="C33" s="28"/>
      <c r="D33" s="28"/>
      <c r="E33" s="28"/>
      <c r="F33" s="14" t="s">
        <v>47</v>
      </c>
      <c r="G33" s="28"/>
      <c r="H33" s="28"/>
      <c r="I33" s="28"/>
      <c r="J33" s="28"/>
      <c r="K33" s="28"/>
      <c r="L33" s="257">
        <v>0</v>
      </c>
      <c r="M33" s="257"/>
      <c r="N33" s="257"/>
      <c r="O33" s="257"/>
      <c r="P33" s="257"/>
      <c r="Q33" s="28"/>
      <c r="R33" s="28"/>
      <c r="S33" s="28"/>
      <c r="T33" s="28"/>
      <c r="U33" s="28"/>
      <c r="V33" s="28"/>
      <c r="W33" s="258">
        <f>ROUND(BD94, 2)</f>
        <v>0</v>
      </c>
      <c r="X33" s="258"/>
      <c r="Y33" s="258"/>
      <c r="Z33" s="258"/>
      <c r="AA33" s="258"/>
      <c r="AB33" s="258"/>
      <c r="AC33" s="258"/>
      <c r="AD33" s="258"/>
      <c r="AE33" s="258"/>
      <c r="AF33" s="28"/>
      <c r="AG33" s="28"/>
      <c r="AH33" s="28"/>
      <c r="AI33" s="28"/>
      <c r="AJ33" s="28"/>
      <c r="AK33" s="258">
        <v>0</v>
      </c>
      <c r="AL33" s="258"/>
      <c r="AM33" s="258"/>
      <c r="AN33" s="258"/>
      <c r="AO33" s="258"/>
      <c r="AP33" s="28"/>
      <c r="AQ33" s="28"/>
      <c r="AR33" s="29"/>
      <c r="BE33" s="263"/>
    </row>
    <row r="34" spans="1:57" s="25" customFormat="1" ht="6.95" customHeight="1" x14ac:dyDescent="0.2">
      <c r="A34" s="19"/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4"/>
      <c r="BE34" s="263"/>
    </row>
    <row r="35" spans="1:57" s="25" customFormat="1" ht="25.9" customHeight="1" x14ac:dyDescent="0.2">
      <c r="A35" s="19"/>
      <c r="B35" s="20"/>
      <c r="C35" s="30"/>
      <c r="D35" s="31" t="s">
        <v>48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49</v>
      </c>
      <c r="U35" s="32"/>
      <c r="V35" s="32"/>
      <c r="W35" s="32"/>
      <c r="X35" s="259" t="s">
        <v>50</v>
      </c>
      <c r="Y35" s="259"/>
      <c r="Z35" s="259"/>
      <c r="AA35" s="259"/>
      <c r="AB35" s="259"/>
      <c r="AC35" s="32"/>
      <c r="AD35" s="32"/>
      <c r="AE35" s="32"/>
      <c r="AF35" s="32"/>
      <c r="AG35" s="32"/>
      <c r="AH35" s="32"/>
      <c r="AI35" s="32"/>
      <c r="AJ35" s="32"/>
      <c r="AK35" s="260">
        <f>SUM(AK26:AK33)</f>
        <v>0</v>
      </c>
      <c r="AL35" s="260"/>
      <c r="AM35" s="260"/>
      <c r="AN35" s="260"/>
      <c r="AO35" s="260"/>
      <c r="AP35" s="30"/>
      <c r="AQ35" s="30"/>
      <c r="AR35" s="24"/>
      <c r="BE35" s="19"/>
    </row>
    <row r="36" spans="1:57" s="25" customFormat="1" ht="6.95" customHeight="1" x14ac:dyDescent="0.2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4"/>
      <c r="BE36" s="19"/>
    </row>
    <row r="37" spans="1:57" s="25" customFormat="1" ht="14.45" customHeight="1" x14ac:dyDescent="0.2">
      <c r="A37" s="19"/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4"/>
      <c r="BE37" s="19"/>
    </row>
    <row r="38" spans="1:57" ht="14.45" customHeight="1" x14ac:dyDescent="0.2"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6"/>
    </row>
    <row r="39" spans="1:57" ht="14.45" customHeight="1" x14ac:dyDescent="0.2"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6"/>
    </row>
    <row r="40" spans="1:57" ht="14.45" customHeight="1" x14ac:dyDescent="0.2">
      <c r="B40" s="7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6"/>
    </row>
    <row r="41" spans="1:57" ht="12.75" hidden="1" customHeight="1" x14ac:dyDescent="0.2"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6"/>
    </row>
    <row r="42" spans="1:57" ht="12.75" hidden="1" customHeight="1" x14ac:dyDescent="0.2"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6"/>
    </row>
    <row r="43" spans="1:57" ht="12.75" hidden="1" customHeight="1" x14ac:dyDescent="0.2"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6"/>
    </row>
    <row r="44" spans="1:57" ht="12.75" hidden="1" customHeight="1" x14ac:dyDescent="0.2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6"/>
    </row>
    <row r="45" spans="1:57" ht="14.45" customHeight="1" x14ac:dyDescent="0.2"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6"/>
    </row>
    <row r="46" spans="1:57" ht="14.45" customHeight="1" x14ac:dyDescent="0.2"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6"/>
    </row>
    <row r="47" spans="1:57" ht="14.45" customHeight="1" x14ac:dyDescent="0.2"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6"/>
    </row>
    <row r="48" spans="1:57" ht="14.45" customHeight="1" x14ac:dyDescent="0.2"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6"/>
    </row>
    <row r="49" spans="1:57" s="25" customFormat="1" ht="14.45" customHeight="1" x14ac:dyDescent="0.2">
      <c r="B49" s="34"/>
      <c r="C49" s="35"/>
      <c r="D49" s="36" t="s">
        <v>51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6" t="s">
        <v>52</v>
      </c>
      <c r="AI49" s="37"/>
      <c r="AJ49" s="37"/>
      <c r="AK49" s="37"/>
      <c r="AL49" s="37"/>
      <c r="AM49" s="37"/>
      <c r="AN49" s="37"/>
      <c r="AO49" s="37"/>
      <c r="AP49" s="35"/>
      <c r="AQ49" s="35"/>
      <c r="AR49" s="38"/>
    </row>
    <row r="50" spans="1:57" x14ac:dyDescent="0.2"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6"/>
    </row>
    <row r="51" spans="1:57" x14ac:dyDescent="0.2"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6"/>
    </row>
    <row r="52" spans="1:57" x14ac:dyDescent="0.2"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6"/>
    </row>
    <row r="53" spans="1:57" x14ac:dyDescent="0.2">
      <c r="B53" s="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6"/>
    </row>
    <row r="54" spans="1:57" hidden="1" x14ac:dyDescent="0.2">
      <c r="B54" s="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6"/>
    </row>
    <row r="55" spans="1:57" hidden="1" x14ac:dyDescent="0.2">
      <c r="B55" s="7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6"/>
    </row>
    <row r="56" spans="1:57" x14ac:dyDescent="0.2"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6"/>
    </row>
    <row r="57" spans="1:57" x14ac:dyDescent="0.2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6"/>
    </row>
    <row r="58" spans="1:57" x14ac:dyDescent="0.2"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6"/>
    </row>
    <row r="59" spans="1:57" x14ac:dyDescent="0.2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6"/>
    </row>
    <row r="60" spans="1:57" s="25" customFormat="1" ht="12.75" x14ac:dyDescent="0.2">
      <c r="A60" s="19"/>
      <c r="B60" s="20"/>
      <c r="C60" s="21"/>
      <c r="D60" s="39" t="s">
        <v>53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39" t="s">
        <v>54</v>
      </c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39" t="s">
        <v>53</v>
      </c>
      <c r="AI60" s="23"/>
      <c r="AJ60" s="23"/>
      <c r="AK60" s="23"/>
      <c r="AL60" s="23"/>
      <c r="AM60" s="39" t="s">
        <v>54</v>
      </c>
      <c r="AN60" s="23"/>
      <c r="AO60" s="23"/>
      <c r="AP60" s="21"/>
      <c r="AQ60" s="21"/>
      <c r="AR60" s="24"/>
      <c r="BE60" s="19"/>
    </row>
    <row r="61" spans="1:57" x14ac:dyDescent="0.2">
      <c r="B61" s="7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6"/>
    </row>
    <row r="62" spans="1:57" x14ac:dyDescent="0.2">
      <c r="B62" s="7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6"/>
    </row>
    <row r="63" spans="1:57" x14ac:dyDescent="0.2">
      <c r="B63" s="7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6"/>
    </row>
    <row r="64" spans="1:57" s="25" customFormat="1" ht="12.75" x14ac:dyDescent="0.2">
      <c r="A64" s="19"/>
      <c r="B64" s="20"/>
      <c r="C64" s="21"/>
      <c r="D64" s="36" t="s">
        <v>55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6" t="s">
        <v>56</v>
      </c>
      <c r="AI64" s="40"/>
      <c r="AJ64" s="40"/>
      <c r="AK64" s="40"/>
      <c r="AL64" s="40"/>
      <c r="AM64" s="40"/>
      <c r="AN64" s="40"/>
      <c r="AO64" s="40"/>
      <c r="AP64" s="21"/>
      <c r="AQ64" s="21"/>
      <c r="AR64" s="24"/>
      <c r="BE64" s="19"/>
    </row>
    <row r="65" spans="1:57" x14ac:dyDescent="0.2">
      <c r="B65" s="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6"/>
    </row>
    <row r="66" spans="1:57" x14ac:dyDescent="0.2"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6"/>
    </row>
    <row r="67" spans="1:57" x14ac:dyDescent="0.2">
      <c r="B67" s="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6"/>
    </row>
    <row r="68" spans="1:57" x14ac:dyDescent="0.2">
      <c r="B68" s="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6"/>
    </row>
    <row r="69" spans="1:57" x14ac:dyDescent="0.2"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6"/>
    </row>
    <row r="70" spans="1:57" hidden="1" x14ac:dyDescent="0.2">
      <c r="B70" s="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6"/>
    </row>
    <row r="71" spans="1:57" hidden="1" x14ac:dyDescent="0.2">
      <c r="B71" s="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6"/>
    </row>
    <row r="72" spans="1:57" hidden="1" x14ac:dyDescent="0.2">
      <c r="B72" s="7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6"/>
    </row>
    <row r="73" spans="1:57" x14ac:dyDescent="0.2">
      <c r="B73" s="7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6"/>
    </row>
    <row r="74" spans="1:57" x14ac:dyDescent="0.2">
      <c r="B74" s="7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6"/>
    </row>
    <row r="75" spans="1:57" s="25" customFormat="1" ht="12.75" x14ac:dyDescent="0.2">
      <c r="A75" s="19"/>
      <c r="B75" s="20"/>
      <c r="C75" s="21"/>
      <c r="D75" s="39" t="s">
        <v>53</v>
      </c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39" t="s">
        <v>54</v>
      </c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39" t="s">
        <v>53</v>
      </c>
      <c r="AI75" s="23"/>
      <c r="AJ75" s="23"/>
      <c r="AK75" s="23"/>
      <c r="AL75" s="23"/>
      <c r="AM75" s="39" t="s">
        <v>54</v>
      </c>
      <c r="AN75" s="23"/>
      <c r="AO75" s="23"/>
      <c r="AP75" s="21"/>
      <c r="AQ75" s="21"/>
      <c r="AR75" s="24"/>
      <c r="BE75" s="19"/>
    </row>
    <row r="76" spans="1:57" s="25" customFormat="1" x14ac:dyDescent="0.2">
      <c r="A76" s="19"/>
      <c r="B76" s="20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4"/>
      <c r="BE76" s="19"/>
    </row>
    <row r="77" spans="1:57" s="25" customFormat="1" ht="6.95" customHeight="1" x14ac:dyDescent="0.2">
      <c r="A77" s="19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4"/>
      <c r="BE77" s="19"/>
    </row>
    <row r="81" spans="1:91" s="25" customFormat="1" ht="6.95" customHeight="1" x14ac:dyDescent="0.2">
      <c r="A81" s="19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4"/>
      <c r="BE81" s="19"/>
    </row>
    <row r="82" spans="1:91" s="25" customFormat="1" ht="24.95" customHeight="1" x14ac:dyDescent="0.2">
      <c r="A82" s="19"/>
      <c r="B82" s="20"/>
      <c r="C82" s="9" t="s">
        <v>57</v>
      </c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4"/>
      <c r="BE82" s="19"/>
    </row>
    <row r="83" spans="1:91" s="25" customFormat="1" ht="6.95" customHeight="1" x14ac:dyDescent="0.2">
      <c r="A83" s="19"/>
      <c r="B83" s="20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4"/>
      <c r="BE83" s="19"/>
    </row>
    <row r="84" spans="1:91" s="45" customFormat="1" ht="12" customHeight="1" x14ac:dyDescent="0.2">
      <c r="B84" s="46"/>
      <c r="C84" s="14" t="s">
        <v>12</v>
      </c>
      <c r="D84" s="47"/>
      <c r="E84" s="47"/>
      <c r="F84" s="47"/>
      <c r="G84" s="47"/>
      <c r="H84" s="47"/>
      <c r="I84" s="47"/>
      <c r="J84" s="47"/>
      <c r="K84" s="47"/>
      <c r="L84" s="47" t="str">
        <f>K5</f>
        <v>10/4</v>
      </c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8"/>
    </row>
    <row r="85" spans="1:91" s="49" customFormat="1" ht="36.950000000000003" customHeight="1" x14ac:dyDescent="0.2">
      <c r="B85" s="50"/>
      <c r="C85" s="51" t="s">
        <v>15</v>
      </c>
      <c r="D85" s="52"/>
      <c r="E85" s="52"/>
      <c r="F85" s="52"/>
      <c r="G85" s="52"/>
      <c r="H85" s="52"/>
      <c r="I85" s="52"/>
      <c r="J85" s="52"/>
      <c r="K85" s="52"/>
      <c r="L85" s="256" t="str">
        <f>K6</f>
        <v>Revitalizace lesoparku Nad Jizerou II. etapa 2. část</v>
      </c>
      <c r="M85" s="256"/>
      <c r="N85" s="256"/>
      <c r="O85" s="256"/>
      <c r="P85" s="256"/>
      <c r="Q85" s="256"/>
      <c r="R85" s="256"/>
      <c r="S85" s="256"/>
      <c r="T85" s="256"/>
      <c r="U85" s="256"/>
      <c r="V85" s="256"/>
      <c r="W85" s="256"/>
      <c r="X85" s="256"/>
      <c r="Y85" s="256"/>
      <c r="Z85" s="256"/>
      <c r="AA85" s="256"/>
      <c r="AB85" s="256"/>
      <c r="AC85" s="256"/>
      <c r="AD85" s="256"/>
      <c r="AE85" s="256"/>
      <c r="AF85" s="256"/>
      <c r="AG85" s="256"/>
      <c r="AH85" s="256"/>
      <c r="AI85" s="256"/>
      <c r="AJ85" s="256"/>
      <c r="AK85" s="256"/>
      <c r="AL85" s="256"/>
      <c r="AM85" s="256"/>
      <c r="AN85" s="256"/>
      <c r="AO85" s="256"/>
      <c r="AP85" s="52"/>
      <c r="AQ85" s="52"/>
      <c r="AR85" s="53"/>
    </row>
    <row r="86" spans="1:91" s="25" customFormat="1" ht="6.95" customHeight="1" x14ac:dyDescent="0.2">
      <c r="A86" s="19"/>
      <c r="B86" s="20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4"/>
      <c r="BE86" s="19"/>
    </row>
    <row r="87" spans="1:91" s="25" customFormat="1" ht="12" customHeight="1" x14ac:dyDescent="0.2">
      <c r="A87" s="19"/>
      <c r="B87" s="20"/>
      <c r="C87" s="14" t="s">
        <v>21</v>
      </c>
      <c r="D87" s="21"/>
      <c r="E87" s="21"/>
      <c r="F87" s="21"/>
      <c r="G87" s="21"/>
      <c r="H87" s="21"/>
      <c r="I87" s="21"/>
      <c r="J87" s="21"/>
      <c r="K87" s="21"/>
      <c r="L87" s="54" t="str">
        <f>IF(K8="","",K8)</f>
        <v>Mnichovo Hradiště</v>
      </c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14" t="s">
        <v>23</v>
      </c>
      <c r="AJ87" s="21"/>
      <c r="AK87" s="21"/>
      <c r="AL87" s="21"/>
      <c r="AM87" s="249" t="str">
        <f>IF(AN8= "","",AN8)</f>
        <v>7. 1. 2020</v>
      </c>
      <c r="AN87" s="249"/>
      <c r="AO87" s="21"/>
      <c r="AP87" s="21"/>
      <c r="AQ87" s="21"/>
      <c r="AR87" s="24"/>
      <c r="BE87" s="19"/>
    </row>
    <row r="88" spans="1:91" s="25" customFormat="1" ht="6.95" customHeight="1" x14ac:dyDescent="0.2">
      <c r="A88" s="19"/>
      <c r="B88" s="20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4"/>
      <c r="BE88" s="19"/>
    </row>
    <row r="89" spans="1:91" s="25" customFormat="1" ht="15.6" customHeight="1" x14ac:dyDescent="0.2">
      <c r="A89" s="19"/>
      <c r="B89" s="20"/>
      <c r="C89" s="14" t="s">
        <v>27</v>
      </c>
      <c r="D89" s="21"/>
      <c r="E89" s="21"/>
      <c r="F89" s="21"/>
      <c r="G89" s="21"/>
      <c r="H89" s="21"/>
      <c r="I89" s="21"/>
      <c r="J89" s="21"/>
      <c r="K89" s="21"/>
      <c r="L89" s="47" t="str">
        <f>IF(E11= "","",E11)</f>
        <v>Město Mnichovo Hradiště</v>
      </c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14" t="s">
        <v>33</v>
      </c>
      <c r="AJ89" s="21"/>
      <c r="AK89" s="21"/>
      <c r="AL89" s="21"/>
      <c r="AM89" s="250" t="str">
        <f>IF(E17="","",E17)</f>
        <v>Ing. Jiří Hybášek</v>
      </c>
      <c r="AN89" s="250"/>
      <c r="AO89" s="250"/>
      <c r="AP89" s="250"/>
      <c r="AQ89" s="21"/>
      <c r="AR89" s="24"/>
      <c r="AS89" s="251" t="s">
        <v>58</v>
      </c>
      <c r="AT89" s="251"/>
      <c r="AU89" s="55"/>
      <c r="AV89" s="55"/>
      <c r="AW89" s="55"/>
      <c r="AX89" s="55"/>
      <c r="AY89" s="55"/>
      <c r="AZ89" s="55"/>
      <c r="BA89" s="55"/>
      <c r="BB89" s="55"/>
      <c r="BC89" s="55"/>
      <c r="BD89" s="56"/>
      <c r="BE89" s="19"/>
    </row>
    <row r="90" spans="1:91" s="25" customFormat="1" ht="15.6" customHeight="1" x14ac:dyDescent="0.2">
      <c r="A90" s="19"/>
      <c r="B90" s="20"/>
      <c r="C90" s="14" t="s">
        <v>31</v>
      </c>
      <c r="D90" s="21"/>
      <c r="E90" s="21"/>
      <c r="F90" s="21"/>
      <c r="G90" s="21"/>
      <c r="H90" s="21"/>
      <c r="I90" s="21"/>
      <c r="J90" s="21"/>
      <c r="K90" s="21"/>
      <c r="L90" s="47" t="str">
        <f>IF(E14= "Vyplň údaj","",E14)</f>
        <v/>
      </c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14" t="s">
        <v>36</v>
      </c>
      <c r="AJ90" s="21"/>
      <c r="AK90" s="21"/>
      <c r="AL90" s="21"/>
      <c r="AM90" s="250" t="str">
        <f>IF(E20="","",E20)</f>
        <v>Ing. Jiří Hybášek</v>
      </c>
      <c r="AN90" s="250"/>
      <c r="AO90" s="250"/>
      <c r="AP90" s="250"/>
      <c r="AQ90" s="21"/>
      <c r="AR90" s="24"/>
      <c r="AS90" s="251"/>
      <c r="AT90" s="251"/>
      <c r="AU90" s="57"/>
      <c r="AV90" s="57"/>
      <c r="AW90" s="57"/>
      <c r="AX90" s="57"/>
      <c r="AY90" s="57"/>
      <c r="AZ90" s="57"/>
      <c r="BA90" s="57"/>
      <c r="BB90" s="57"/>
      <c r="BC90" s="57"/>
      <c r="BD90" s="58"/>
      <c r="BE90" s="19"/>
    </row>
    <row r="91" spans="1:91" s="25" customFormat="1" ht="10.9" customHeight="1" x14ac:dyDescent="0.2">
      <c r="A91" s="19"/>
      <c r="B91" s="20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4"/>
      <c r="AS91" s="251"/>
      <c r="AT91" s="251"/>
      <c r="AU91" s="59"/>
      <c r="AV91" s="59"/>
      <c r="AW91" s="59"/>
      <c r="AX91" s="59"/>
      <c r="AY91" s="59"/>
      <c r="AZ91" s="59"/>
      <c r="BA91" s="59"/>
      <c r="BB91" s="59"/>
      <c r="BC91" s="59"/>
      <c r="BD91" s="60"/>
      <c r="BE91" s="19"/>
    </row>
    <row r="92" spans="1:91" s="25" customFormat="1" ht="29.25" customHeight="1" x14ac:dyDescent="0.2">
      <c r="A92" s="19"/>
      <c r="B92" s="20"/>
      <c r="C92" s="252" t="s">
        <v>59</v>
      </c>
      <c r="D92" s="252"/>
      <c r="E92" s="252"/>
      <c r="F92" s="252"/>
      <c r="G92" s="252"/>
      <c r="H92" s="61"/>
      <c r="I92" s="253" t="s">
        <v>60</v>
      </c>
      <c r="J92" s="253"/>
      <c r="K92" s="253"/>
      <c r="L92" s="253"/>
      <c r="M92" s="253"/>
      <c r="N92" s="253"/>
      <c r="O92" s="253"/>
      <c r="P92" s="253"/>
      <c r="Q92" s="253"/>
      <c r="R92" s="253"/>
      <c r="S92" s="253"/>
      <c r="T92" s="253"/>
      <c r="U92" s="253"/>
      <c r="V92" s="253"/>
      <c r="W92" s="253"/>
      <c r="X92" s="253"/>
      <c r="Y92" s="253"/>
      <c r="Z92" s="253"/>
      <c r="AA92" s="253"/>
      <c r="AB92" s="253"/>
      <c r="AC92" s="253"/>
      <c r="AD92" s="253"/>
      <c r="AE92" s="253"/>
      <c r="AF92" s="253"/>
      <c r="AG92" s="254" t="s">
        <v>61</v>
      </c>
      <c r="AH92" s="254"/>
      <c r="AI92" s="254"/>
      <c r="AJ92" s="254"/>
      <c r="AK92" s="254"/>
      <c r="AL92" s="254"/>
      <c r="AM92" s="254"/>
      <c r="AN92" s="255" t="s">
        <v>62</v>
      </c>
      <c r="AO92" s="255"/>
      <c r="AP92" s="255"/>
      <c r="AQ92" s="62" t="s">
        <v>63</v>
      </c>
      <c r="AR92" s="24"/>
      <c r="AS92" s="63" t="s">
        <v>64</v>
      </c>
      <c r="AT92" s="64" t="s">
        <v>65</v>
      </c>
      <c r="AU92" s="64" t="s">
        <v>66</v>
      </c>
      <c r="AV92" s="64" t="s">
        <v>67</v>
      </c>
      <c r="AW92" s="64" t="s">
        <v>68</v>
      </c>
      <c r="AX92" s="64" t="s">
        <v>69</v>
      </c>
      <c r="AY92" s="64" t="s">
        <v>70</v>
      </c>
      <c r="AZ92" s="64" t="s">
        <v>71</v>
      </c>
      <c r="BA92" s="64" t="s">
        <v>72</v>
      </c>
      <c r="BB92" s="64" t="s">
        <v>73</v>
      </c>
      <c r="BC92" s="64" t="s">
        <v>74</v>
      </c>
      <c r="BD92" s="65" t="s">
        <v>75</v>
      </c>
      <c r="BE92" s="19"/>
    </row>
    <row r="93" spans="1:91" s="25" customFormat="1" ht="10.9" customHeight="1" x14ac:dyDescent="0.2">
      <c r="A93" s="19"/>
      <c r="B93" s="20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4"/>
      <c r="AS93" s="66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8"/>
      <c r="BE93" s="19"/>
    </row>
    <row r="94" spans="1:91" s="69" customFormat="1" ht="32.450000000000003" customHeight="1" x14ac:dyDescent="0.2">
      <c r="B94" s="70"/>
      <c r="C94" s="71" t="s">
        <v>76</v>
      </c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247">
        <f>ROUND(SUM(AG95:AG96),2)</f>
        <v>0</v>
      </c>
      <c r="AH94" s="247"/>
      <c r="AI94" s="247"/>
      <c r="AJ94" s="247"/>
      <c r="AK94" s="247"/>
      <c r="AL94" s="247"/>
      <c r="AM94" s="247"/>
      <c r="AN94" s="248">
        <f>SUM(AG94,AT94)</f>
        <v>0</v>
      </c>
      <c r="AO94" s="248"/>
      <c r="AP94" s="248"/>
      <c r="AQ94" s="73"/>
      <c r="AR94" s="74"/>
      <c r="AS94" s="75">
        <f>ROUND(SUM(AS95:AS96),2)</f>
        <v>0</v>
      </c>
      <c r="AT94" s="76">
        <f>ROUND(SUM(AV94:AW94),2)</f>
        <v>0</v>
      </c>
      <c r="AU94" s="77">
        <f>ROUND(SUM(AU95:AU96),5)</f>
        <v>0</v>
      </c>
      <c r="AV94" s="76">
        <f>ROUND(AZ94*L29,2)</f>
        <v>0</v>
      </c>
      <c r="AW94" s="76">
        <f>ROUND(BA94*L30,2)</f>
        <v>0</v>
      </c>
      <c r="AX94" s="76">
        <f>ROUND(BB94*L29,2)</f>
        <v>0</v>
      </c>
      <c r="AY94" s="76">
        <f>ROUND(BC94*L30,2)</f>
        <v>0</v>
      </c>
      <c r="AZ94" s="76">
        <f>ROUND(SUM(AZ95:AZ96),2)</f>
        <v>0</v>
      </c>
      <c r="BA94" s="76">
        <f>ROUND(SUM(BA95:BA96),2)</f>
        <v>0</v>
      </c>
      <c r="BB94" s="76">
        <f>ROUND(SUM(BB95:BB96),2)</f>
        <v>0</v>
      </c>
      <c r="BC94" s="76">
        <f>ROUND(SUM(BC95:BC96),2)</f>
        <v>0</v>
      </c>
      <c r="BD94" s="78">
        <f>ROUND(SUM(BD95:BD96),2)</f>
        <v>0</v>
      </c>
      <c r="BS94" s="79" t="s">
        <v>77</v>
      </c>
      <c r="BT94" s="79" t="s">
        <v>78</v>
      </c>
      <c r="BU94" s="80" t="s">
        <v>79</v>
      </c>
      <c r="BV94" s="79" t="s">
        <v>80</v>
      </c>
      <c r="BW94" s="79" t="s">
        <v>4</v>
      </c>
      <c r="BX94" s="79" t="s">
        <v>81</v>
      </c>
      <c r="CL94" s="79"/>
    </row>
    <row r="95" spans="1:91" s="91" customFormat="1" ht="14.45" customHeight="1" x14ac:dyDescent="0.2">
      <c r="A95" s="81" t="s">
        <v>82</v>
      </c>
      <c r="B95" s="82"/>
      <c r="C95" s="83"/>
      <c r="D95" s="245" t="s">
        <v>78</v>
      </c>
      <c r="E95" s="245"/>
      <c r="F95" s="245"/>
      <c r="G95" s="245"/>
      <c r="H95" s="245"/>
      <c r="I95" s="84"/>
      <c r="J95" s="245" t="s">
        <v>83</v>
      </c>
      <c r="K95" s="245"/>
      <c r="L95" s="245"/>
      <c r="M95" s="245"/>
      <c r="N95" s="245"/>
      <c r="O95" s="245"/>
      <c r="P95" s="245"/>
      <c r="Q95" s="245"/>
      <c r="R95" s="245"/>
      <c r="S95" s="245"/>
      <c r="T95" s="245"/>
      <c r="U95" s="245"/>
      <c r="V95" s="245"/>
      <c r="W95" s="245"/>
      <c r="X95" s="245"/>
      <c r="Y95" s="245"/>
      <c r="Z95" s="245"/>
      <c r="AA95" s="245"/>
      <c r="AB95" s="245"/>
      <c r="AC95" s="245"/>
      <c r="AD95" s="245"/>
      <c r="AE95" s="245"/>
      <c r="AF95" s="245"/>
      <c r="AG95" s="246">
        <f>'0 - VRN'!J30</f>
        <v>0</v>
      </c>
      <c r="AH95" s="246"/>
      <c r="AI95" s="246"/>
      <c r="AJ95" s="246"/>
      <c r="AK95" s="246"/>
      <c r="AL95" s="246"/>
      <c r="AM95" s="246"/>
      <c r="AN95" s="246">
        <f>SUM(AG95,AT95)</f>
        <v>0</v>
      </c>
      <c r="AO95" s="246"/>
      <c r="AP95" s="246"/>
      <c r="AQ95" s="85" t="s">
        <v>84</v>
      </c>
      <c r="AR95" s="86"/>
      <c r="AS95" s="87">
        <v>0</v>
      </c>
      <c r="AT95" s="88">
        <f>ROUND(SUM(AV95:AW95),2)</f>
        <v>0</v>
      </c>
      <c r="AU95" s="89">
        <f>'0 - VRN'!P118</f>
        <v>0</v>
      </c>
      <c r="AV95" s="88">
        <f>'0 - VRN'!J33</f>
        <v>0</v>
      </c>
      <c r="AW95" s="88">
        <f>'0 - VRN'!J34</f>
        <v>0</v>
      </c>
      <c r="AX95" s="88">
        <f>'0 - VRN'!J35</f>
        <v>0</v>
      </c>
      <c r="AY95" s="88">
        <f>'0 - VRN'!J36</f>
        <v>0</v>
      </c>
      <c r="AZ95" s="88">
        <f>'0 - VRN'!F33</f>
        <v>0</v>
      </c>
      <c r="BA95" s="88">
        <f>'0 - VRN'!F34</f>
        <v>0</v>
      </c>
      <c r="BB95" s="88">
        <f>'0 - VRN'!F35</f>
        <v>0</v>
      </c>
      <c r="BC95" s="88">
        <f>'0 - VRN'!F36</f>
        <v>0</v>
      </c>
      <c r="BD95" s="90">
        <f>'0 - VRN'!F37</f>
        <v>0</v>
      </c>
      <c r="BT95" s="92" t="s">
        <v>20</v>
      </c>
      <c r="BV95" s="92" t="s">
        <v>80</v>
      </c>
      <c r="BW95" s="92" t="s">
        <v>85</v>
      </c>
      <c r="BX95" s="92" t="s">
        <v>4</v>
      </c>
      <c r="CL95" s="92"/>
      <c r="CM95" s="92" t="s">
        <v>86</v>
      </c>
    </row>
    <row r="96" spans="1:91" s="91" customFormat="1" ht="14.45" customHeight="1" x14ac:dyDescent="0.2">
      <c r="A96" s="81" t="s">
        <v>82</v>
      </c>
      <c r="B96" s="82"/>
      <c r="C96" s="83"/>
      <c r="D96" s="245" t="s">
        <v>87</v>
      </c>
      <c r="E96" s="245"/>
      <c r="F96" s="245"/>
      <c r="G96" s="245"/>
      <c r="H96" s="245"/>
      <c r="I96" s="84"/>
      <c r="J96" s="245" t="s">
        <v>88</v>
      </c>
      <c r="K96" s="245"/>
      <c r="L96" s="245"/>
      <c r="M96" s="245"/>
      <c r="N96" s="245"/>
      <c r="O96" s="245"/>
      <c r="P96" s="245"/>
      <c r="Q96" s="245"/>
      <c r="R96" s="245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  <c r="AD96" s="245"/>
      <c r="AE96" s="245"/>
      <c r="AF96" s="245"/>
      <c r="AG96" s="246">
        <f>'01 - Zpřístupnění pěšinam...'!J30</f>
        <v>0</v>
      </c>
      <c r="AH96" s="246"/>
      <c r="AI96" s="246"/>
      <c r="AJ96" s="246"/>
      <c r="AK96" s="246"/>
      <c r="AL96" s="246"/>
      <c r="AM96" s="246"/>
      <c r="AN96" s="246">
        <f>SUM(AG96,AT96)</f>
        <v>0</v>
      </c>
      <c r="AO96" s="246"/>
      <c r="AP96" s="246"/>
      <c r="AQ96" s="85" t="s">
        <v>89</v>
      </c>
      <c r="AR96" s="86"/>
      <c r="AS96" s="93">
        <v>0</v>
      </c>
      <c r="AT96" s="94">
        <f>ROUND(SUM(AV96:AW96),2)</f>
        <v>0</v>
      </c>
      <c r="AU96" s="95">
        <f>'01 - Zpřístupnění pěšinam...'!P122</f>
        <v>0</v>
      </c>
      <c r="AV96" s="94">
        <f>'01 - Zpřístupnění pěšinam...'!J33</f>
        <v>0</v>
      </c>
      <c r="AW96" s="94">
        <f>'01 - Zpřístupnění pěšinam...'!J34</f>
        <v>0</v>
      </c>
      <c r="AX96" s="94">
        <f>'01 - Zpřístupnění pěšinam...'!J35</f>
        <v>0</v>
      </c>
      <c r="AY96" s="94">
        <f>'01 - Zpřístupnění pěšinam...'!J36</f>
        <v>0</v>
      </c>
      <c r="AZ96" s="94">
        <f>'01 - Zpřístupnění pěšinam...'!F33</f>
        <v>0</v>
      </c>
      <c r="BA96" s="94">
        <f>'01 - Zpřístupnění pěšinam...'!F34</f>
        <v>0</v>
      </c>
      <c r="BB96" s="94">
        <f>'01 - Zpřístupnění pěšinam...'!F35</f>
        <v>0</v>
      </c>
      <c r="BC96" s="94">
        <f>'01 - Zpřístupnění pěšinam...'!F36</f>
        <v>0</v>
      </c>
      <c r="BD96" s="96">
        <f>'01 - Zpřístupnění pěšinam...'!F37</f>
        <v>0</v>
      </c>
      <c r="BT96" s="92" t="s">
        <v>20</v>
      </c>
      <c r="BV96" s="92" t="s">
        <v>80</v>
      </c>
      <c r="BW96" s="92" t="s">
        <v>90</v>
      </c>
      <c r="BX96" s="92" t="s">
        <v>4</v>
      </c>
      <c r="CL96" s="92"/>
      <c r="CM96" s="92" t="s">
        <v>86</v>
      </c>
    </row>
    <row r="97" spans="1:57" s="25" customFormat="1" ht="30" customHeight="1" x14ac:dyDescent="0.2">
      <c r="A97" s="19"/>
      <c r="B97" s="20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4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</row>
    <row r="98" spans="1:57" s="25" customFormat="1" ht="6.95" customHeight="1" x14ac:dyDescent="0.2">
      <c r="A98" s="19"/>
      <c r="B98" s="41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24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</row>
  </sheetData>
  <sheetProtection algorithmName="SHA-512" hashValue="egPrg6JBnlh6Fql+B+Ag9zhwBX783O8fNvaXUJQDpRG4lhaylEnPjI2Kqe/tohefirq+ZsQkjZj5hX0/lswVCA==" saltValue="udwmqPtG5ACNYXFGUi1W9w==" spinCount="100000" sheet="1" selectLockedCells="1"/>
  <mergeCells count="46">
    <mergeCell ref="AR2:BE2"/>
    <mergeCell ref="K5:AO5"/>
    <mergeCell ref="BE5:BE34"/>
    <mergeCell ref="K6:AO6"/>
    <mergeCell ref="E14:AJ14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L30:P30"/>
    <mergeCell ref="W30:AE30"/>
    <mergeCell ref="AK30:AO30"/>
    <mergeCell ref="L85:AO85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D96:H96"/>
    <mergeCell ref="J96:AF96"/>
    <mergeCell ref="AG96:AM96"/>
    <mergeCell ref="AN96:AP96"/>
    <mergeCell ref="AG94:AM94"/>
    <mergeCell ref="AN94:AP94"/>
    <mergeCell ref="D95:H95"/>
    <mergeCell ref="J95:AF95"/>
    <mergeCell ref="AG95:AM95"/>
    <mergeCell ref="AN95:AP95"/>
  </mergeCells>
  <hyperlinks>
    <hyperlink ref="A95" location="'0 - VRN'!C2" display="/" xr:uid="{00000000-0004-0000-0000-000000000000}"/>
    <hyperlink ref="A96" location="'01 - Zpřístupnění pěšinam!..'.C2" display="/" xr:uid="{00000000-0004-0000-0000-000001000000}"/>
  </hyperlinks>
  <pageMargins left="0.39374999999999999" right="0.39374999999999999" top="0.39374999999999999" bottom="0.39374999999999999" header="0.51180555555555551" footer="0"/>
  <pageSetup paperSize="9" firstPageNumber="0" fitToHeight="100" orientation="portrait" horizontalDpi="300" verticalDpi="300"/>
  <headerFooter alignWithMargins="0">
    <oddFooter>&amp;C&amp;"Arial CE,Běžné"&amp;8Strana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53"/>
  <sheetViews>
    <sheetView showGridLines="0" zoomScaleNormal="100" workbookViewId="0">
      <selection activeCell="J17" sqref="J17"/>
    </sheetView>
  </sheetViews>
  <sheetFormatPr defaultColWidth="6.85546875" defaultRowHeight="11.25" x14ac:dyDescent="0.2"/>
  <cols>
    <col min="1" max="1" width="5.7109375" style="1" customWidth="1"/>
    <col min="2" max="2" width="1.140625" style="1" customWidth="1"/>
    <col min="3" max="3" width="2.85546875" style="1" customWidth="1"/>
    <col min="4" max="4" width="3" style="1" customWidth="1"/>
    <col min="5" max="5" width="11.85546875" style="1" customWidth="1"/>
    <col min="6" max="6" width="35" style="1" customWidth="1"/>
    <col min="7" max="7" width="4.85546875" style="1" customWidth="1"/>
    <col min="8" max="8" width="7.85546875" style="1" customWidth="1"/>
    <col min="9" max="9" width="13.85546875" style="8" customWidth="1"/>
    <col min="10" max="10" width="13.85546875" style="1" customWidth="1"/>
    <col min="11" max="11" width="15.85546875" style="1" customWidth="1"/>
    <col min="12" max="12" width="6.42578125" style="1" customWidth="1"/>
    <col min="13" max="21" width="0" style="1" hidden="1" customWidth="1"/>
    <col min="22" max="22" width="8.42578125" style="1" customWidth="1"/>
    <col min="23" max="23" width="11.28515625" style="1" customWidth="1"/>
    <col min="24" max="24" width="8.42578125" style="1" customWidth="1"/>
    <col min="25" max="25" width="10.28515625" style="1" customWidth="1"/>
    <col min="26" max="26" width="7.5703125" style="1" customWidth="1"/>
    <col min="27" max="27" width="10.28515625" style="1" customWidth="1"/>
    <col min="28" max="28" width="11.28515625" style="1" customWidth="1"/>
    <col min="29" max="29" width="7.5703125" style="1" customWidth="1"/>
    <col min="30" max="30" width="10.28515625" style="1" customWidth="1"/>
    <col min="31" max="31" width="11.28515625" style="1" customWidth="1"/>
    <col min="32" max="43" width="6.85546875" style="1"/>
    <col min="44" max="65" width="0" style="1" hidden="1" customWidth="1"/>
    <col min="66" max="16384" width="6.85546875" style="1"/>
  </cols>
  <sheetData>
    <row r="2" spans="1:46" ht="36.950000000000003" customHeight="1" x14ac:dyDescent="0.2"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AT2" s="3" t="s">
        <v>85</v>
      </c>
    </row>
    <row r="3" spans="1:46" ht="6.95" customHeight="1" x14ac:dyDescent="0.2">
      <c r="B3" s="97"/>
      <c r="C3" s="98"/>
      <c r="D3" s="98"/>
      <c r="E3" s="98"/>
      <c r="F3" s="98"/>
      <c r="G3" s="98"/>
      <c r="H3" s="98"/>
      <c r="I3" s="5"/>
      <c r="J3" s="98"/>
      <c r="K3" s="98"/>
      <c r="L3" s="6"/>
      <c r="AT3" s="3" t="s">
        <v>86</v>
      </c>
    </row>
    <row r="4" spans="1:46" ht="24.95" customHeight="1" x14ac:dyDescent="0.2">
      <c r="B4" s="6"/>
      <c r="D4" s="99" t="s">
        <v>91</v>
      </c>
      <c r="L4" s="6"/>
      <c r="M4" s="100" t="s">
        <v>9</v>
      </c>
      <c r="AT4" s="3" t="s">
        <v>3</v>
      </c>
    </row>
    <row r="5" spans="1:46" ht="6.95" customHeight="1" x14ac:dyDescent="0.2">
      <c r="B5" s="6"/>
      <c r="L5" s="6"/>
    </row>
    <row r="6" spans="1:46" ht="12" customHeight="1" x14ac:dyDescent="0.2">
      <c r="B6" s="6"/>
      <c r="D6" s="101" t="s">
        <v>15</v>
      </c>
      <c r="L6" s="6"/>
    </row>
    <row r="7" spans="1:46" ht="14.45" customHeight="1" x14ac:dyDescent="0.2">
      <c r="B7" s="6"/>
      <c r="E7" s="270" t="str">
        <f>'Rekapitulace stavby'!K6</f>
        <v>Revitalizace lesoparku Nad Jizerou II. etapa 2. část</v>
      </c>
      <c r="F7" s="270"/>
      <c r="G7" s="270"/>
      <c r="H7" s="270"/>
      <c r="L7" s="6"/>
    </row>
    <row r="8" spans="1:46" s="25" customFormat="1" ht="12" customHeight="1" x14ac:dyDescent="0.2">
      <c r="A8" s="19"/>
      <c r="B8" s="24"/>
      <c r="C8" s="19"/>
      <c r="D8" s="101" t="s">
        <v>92</v>
      </c>
      <c r="E8" s="19"/>
      <c r="F8" s="19"/>
      <c r="G8" s="19"/>
      <c r="H8" s="19"/>
      <c r="I8" s="21"/>
      <c r="J8" s="19"/>
      <c r="K8" s="19"/>
      <c r="L8" s="38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pans="1:46" s="25" customFormat="1" ht="14.45" customHeight="1" x14ac:dyDescent="0.2">
      <c r="A9" s="19"/>
      <c r="B9" s="24"/>
      <c r="C9" s="19"/>
      <c r="D9" s="19"/>
      <c r="E9" s="271" t="s">
        <v>93</v>
      </c>
      <c r="F9" s="271"/>
      <c r="G9" s="271"/>
      <c r="H9" s="271"/>
      <c r="I9" s="21"/>
      <c r="J9" s="19"/>
      <c r="K9" s="19"/>
      <c r="L9" s="38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46" s="25" customFormat="1" x14ac:dyDescent="0.2">
      <c r="A10" s="19"/>
      <c r="B10" s="24"/>
      <c r="C10" s="19"/>
      <c r="D10" s="19"/>
      <c r="E10" s="19"/>
      <c r="F10" s="19"/>
      <c r="G10" s="19"/>
      <c r="H10" s="19"/>
      <c r="I10" s="21"/>
      <c r="J10" s="19"/>
      <c r="K10" s="19"/>
      <c r="L10" s="38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46" s="25" customFormat="1" ht="12" customHeight="1" x14ac:dyDescent="0.2">
      <c r="A11" s="19"/>
      <c r="B11" s="24"/>
      <c r="C11" s="19"/>
      <c r="D11" s="101" t="s">
        <v>18</v>
      </c>
      <c r="E11" s="19"/>
      <c r="F11" s="102"/>
      <c r="G11" s="19"/>
      <c r="H11" s="19"/>
      <c r="I11" s="14" t="s">
        <v>19</v>
      </c>
      <c r="J11" s="102"/>
      <c r="K11" s="19"/>
      <c r="L11" s="38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46" s="25" customFormat="1" ht="12" customHeight="1" x14ac:dyDescent="0.2">
      <c r="A12" s="19"/>
      <c r="B12" s="24"/>
      <c r="C12" s="19"/>
      <c r="D12" s="101" t="s">
        <v>21</v>
      </c>
      <c r="E12" s="19"/>
      <c r="F12" s="102" t="s">
        <v>22</v>
      </c>
      <c r="G12" s="19"/>
      <c r="H12" s="19"/>
      <c r="I12" s="14" t="s">
        <v>23</v>
      </c>
      <c r="J12" s="103" t="str">
        <f>'Rekapitulace stavby'!AN8</f>
        <v>7. 1. 2020</v>
      </c>
      <c r="K12" s="19"/>
      <c r="L12" s="38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46" s="25" customFormat="1" ht="10.9" customHeight="1" x14ac:dyDescent="0.2">
      <c r="A13" s="19"/>
      <c r="B13" s="24"/>
      <c r="C13" s="19"/>
      <c r="D13" s="19"/>
      <c r="E13" s="19"/>
      <c r="F13" s="19"/>
      <c r="G13" s="19"/>
      <c r="H13" s="19"/>
      <c r="I13" s="21"/>
      <c r="J13" s="19"/>
      <c r="K13" s="19"/>
      <c r="L13" s="38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46" s="25" customFormat="1" ht="12" customHeight="1" x14ac:dyDescent="0.2">
      <c r="A14" s="19"/>
      <c r="B14" s="24"/>
      <c r="C14" s="19"/>
      <c r="D14" s="101" t="s">
        <v>27</v>
      </c>
      <c r="E14" s="19"/>
      <c r="F14" s="19"/>
      <c r="G14" s="19"/>
      <c r="H14" s="19"/>
      <c r="I14" s="14" t="s">
        <v>28</v>
      </c>
      <c r="J14" s="102"/>
      <c r="K14" s="19"/>
      <c r="L14" s="38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pans="1:46" s="25" customFormat="1" ht="18" customHeight="1" x14ac:dyDescent="0.2">
      <c r="A15" s="19"/>
      <c r="B15" s="24"/>
      <c r="C15" s="19"/>
      <c r="D15" s="19"/>
      <c r="E15" s="102" t="s">
        <v>29</v>
      </c>
      <c r="F15" s="19"/>
      <c r="G15" s="19"/>
      <c r="H15" s="19"/>
      <c r="I15" s="14" t="s">
        <v>30</v>
      </c>
      <c r="J15" s="102"/>
      <c r="K15" s="19"/>
      <c r="L15" s="38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pans="1:46" s="25" customFormat="1" ht="6.95" customHeight="1" x14ac:dyDescent="0.2">
      <c r="A16" s="19"/>
      <c r="B16" s="24"/>
      <c r="C16" s="19"/>
      <c r="D16" s="19"/>
      <c r="E16" s="19"/>
      <c r="F16" s="19"/>
      <c r="G16" s="19"/>
      <c r="H16" s="19"/>
      <c r="I16" s="21"/>
      <c r="J16" s="19"/>
      <c r="K16" s="19"/>
      <c r="L16" s="38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s="25" customFormat="1" ht="12" customHeight="1" x14ac:dyDescent="0.2">
      <c r="A17" s="19"/>
      <c r="B17" s="24"/>
      <c r="C17" s="19"/>
      <c r="D17" s="101" t="s">
        <v>31</v>
      </c>
      <c r="E17" s="19"/>
      <c r="F17" s="19"/>
      <c r="G17" s="19"/>
      <c r="H17" s="19"/>
      <c r="I17" s="14" t="s">
        <v>28</v>
      </c>
      <c r="J17" s="16" t="str">
        <f>'Rekapitulace stavby'!AN13</f>
        <v>Vyplň údaj</v>
      </c>
      <c r="K17" s="19"/>
      <c r="L17" s="38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1" s="25" customFormat="1" ht="18" customHeight="1" x14ac:dyDescent="0.2">
      <c r="A18" s="19"/>
      <c r="B18" s="24"/>
      <c r="C18" s="19"/>
      <c r="D18" s="19"/>
      <c r="E18" s="272" t="str">
        <f>'Rekapitulace stavby'!E14</f>
        <v>Vyplň údaj</v>
      </c>
      <c r="F18" s="272"/>
      <c r="G18" s="272"/>
      <c r="H18" s="272"/>
      <c r="I18" s="14" t="s">
        <v>30</v>
      </c>
      <c r="J18" s="16" t="str">
        <f>'Rekapitulace stavby'!AN14</f>
        <v>Vyplň údaj</v>
      </c>
      <c r="K18" s="19"/>
      <c r="L18" s="38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s="25" customFormat="1" ht="6.95" customHeight="1" x14ac:dyDescent="0.2">
      <c r="A19" s="19"/>
      <c r="B19" s="24"/>
      <c r="C19" s="19"/>
      <c r="D19" s="19"/>
      <c r="E19" s="19"/>
      <c r="F19" s="19"/>
      <c r="G19" s="19"/>
      <c r="H19" s="19"/>
      <c r="I19" s="21"/>
      <c r="J19" s="19"/>
      <c r="K19" s="19"/>
      <c r="L19" s="38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1" s="25" customFormat="1" ht="12" customHeight="1" x14ac:dyDescent="0.2">
      <c r="A20" s="19"/>
      <c r="B20" s="24"/>
      <c r="C20" s="19"/>
      <c r="D20" s="101" t="s">
        <v>33</v>
      </c>
      <c r="E20" s="19"/>
      <c r="F20" s="19"/>
      <c r="G20" s="19"/>
      <c r="H20" s="19"/>
      <c r="I20" s="14" t="s">
        <v>28</v>
      </c>
      <c r="J20" s="102"/>
      <c r="K20" s="19"/>
      <c r="L20" s="38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 s="25" customFormat="1" ht="18" customHeight="1" x14ac:dyDescent="0.2">
      <c r="A21" s="19"/>
      <c r="B21" s="24"/>
      <c r="C21" s="19"/>
      <c r="D21" s="19"/>
      <c r="E21" s="102" t="s">
        <v>34</v>
      </c>
      <c r="F21" s="19"/>
      <c r="G21" s="19"/>
      <c r="H21" s="19"/>
      <c r="I21" s="14" t="s">
        <v>30</v>
      </c>
      <c r="J21" s="102"/>
      <c r="K21" s="19"/>
      <c r="L21" s="38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pans="1:31" s="25" customFormat="1" ht="6.95" customHeight="1" x14ac:dyDescent="0.2">
      <c r="A22" s="19"/>
      <c r="B22" s="24"/>
      <c r="C22" s="19"/>
      <c r="D22" s="19"/>
      <c r="E22" s="19"/>
      <c r="F22" s="19"/>
      <c r="G22" s="19"/>
      <c r="H22" s="19"/>
      <c r="I22" s="21"/>
      <c r="J22" s="19"/>
      <c r="K22" s="19"/>
      <c r="L22" s="38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s="25" customFormat="1" ht="12" customHeight="1" x14ac:dyDescent="0.2">
      <c r="A23" s="19"/>
      <c r="B23" s="24"/>
      <c r="C23" s="19"/>
      <c r="D23" s="101" t="s">
        <v>36</v>
      </c>
      <c r="E23" s="19"/>
      <c r="F23" s="19"/>
      <c r="G23" s="19"/>
      <c r="H23" s="19"/>
      <c r="I23" s="14" t="s">
        <v>28</v>
      </c>
      <c r="J23" s="102"/>
      <c r="K23" s="19"/>
      <c r="L23" s="38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s="25" customFormat="1" ht="18" customHeight="1" x14ac:dyDescent="0.2">
      <c r="A24" s="19"/>
      <c r="B24" s="24"/>
      <c r="C24" s="19"/>
      <c r="D24" s="19"/>
      <c r="E24" s="102" t="s">
        <v>34</v>
      </c>
      <c r="F24" s="19"/>
      <c r="G24" s="19"/>
      <c r="H24" s="19"/>
      <c r="I24" s="14" t="s">
        <v>30</v>
      </c>
      <c r="J24" s="102"/>
      <c r="K24" s="19"/>
      <c r="L24" s="38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 s="25" customFormat="1" ht="6.95" customHeight="1" x14ac:dyDescent="0.2">
      <c r="A25" s="19"/>
      <c r="B25" s="24"/>
      <c r="C25" s="19"/>
      <c r="D25" s="19"/>
      <c r="E25" s="19"/>
      <c r="F25" s="19"/>
      <c r="G25" s="19"/>
      <c r="H25" s="19"/>
      <c r="I25" s="21"/>
      <c r="J25" s="19"/>
      <c r="K25" s="19"/>
      <c r="L25" s="38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pans="1:31" s="25" customFormat="1" ht="12" customHeight="1" x14ac:dyDescent="0.2">
      <c r="A26" s="19"/>
      <c r="B26" s="24"/>
      <c r="C26" s="19"/>
      <c r="D26" s="101" t="s">
        <v>37</v>
      </c>
      <c r="E26" s="19"/>
      <c r="F26" s="19"/>
      <c r="G26" s="19"/>
      <c r="H26" s="19"/>
      <c r="I26" s="21"/>
      <c r="J26" s="19"/>
      <c r="K26" s="19"/>
      <c r="L26" s="38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1" s="107" customFormat="1" ht="14.45" customHeight="1" x14ac:dyDescent="0.2">
      <c r="A27" s="104"/>
      <c r="B27" s="105"/>
      <c r="C27" s="104"/>
      <c r="D27" s="104"/>
      <c r="E27" s="273"/>
      <c r="F27" s="273"/>
      <c r="G27" s="273"/>
      <c r="H27" s="273"/>
      <c r="I27" s="206"/>
      <c r="J27" s="104"/>
      <c r="K27" s="104"/>
      <c r="L27" s="106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</row>
    <row r="28" spans="1:31" s="25" customFormat="1" ht="6.95" customHeight="1" x14ac:dyDescent="0.2">
      <c r="A28" s="19"/>
      <c r="B28" s="24"/>
      <c r="C28" s="19"/>
      <c r="D28" s="19"/>
      <c r="E28" s="19"/>
      <c r="F28" s="19"/>
      <c r="G28" s="19"/>
      <c r="H28" s="19"/>
      <c r="I28" s="21"/>
      <c r="J28" s="19"/>
      <c r="K28" s="19"/>
      <c r="L28" s="38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s="25" customFormat="1" ht="6.95" customHeight="1" x14ac:dyDescent="0.2">
      <c r="A29" s="19"/>
      <c r="B29" s="24"/>
      <c r="C29" s="19"/>
      <c r="D29" s="108"/>
      <c r="E29" s="108"/>
      <c r="F29" s="108"/>
      <c r="G29" s="108"/>
      <c r="H29" s="108"/>
      <c r="I29" s="67"/>
      <c r="J29" s="108"/>
      <c r="K29" s="108"/>
      <c r="L29" s="38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pans="1:31" s="25" customFormat="1" ht="25.5" customHeight="1" x14ac:dyDescent="0.2">
      <c r="A30" s="19"/>
      <c r="B30" s="24"/>
      <c r="C30" s="19"/>
      <c r="D30" s="109" t="s">
        <v>38</v>
      </c>
      <c r="E30" s="19"/>
      <c r="F30" s="19"/>
      <c r="G30" s="19"/>
      <c r="H30" s="19"/>
      <c r="I30" s="21"/>
      <c r="J30" s="110">
        <f>ROUND(J118, 2)</f>
        <v>0</v>
      </c>
      <c r="K30" s="19"/>
      <c r="L30" s="38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pans="1:31" s="25" customFormat="1" ht="6.95" customHeight="1" x14ac:dyDescent="0.2">
      <c r="A31" s="19"/>
      <c r="B31" s="24"/>
      <c r="C31" s="19"/>
      <c r="D31" s="108"/>
      <c r="E31" s="108"/>
      <c r="F31" s="108"/>
      <c r="G31" s="108"/>
      <c r="H31" s="108"/>
      <c r="I31" s="67"/>
      <c r="J31" s="108"/>
      <c r="K31" s="108"/>
      <c r="L31" s="38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s="25" customFormat="1" ht="14.45" customHeight="1" x14ac:dyDescent="0.2">
      <c r="A32" s="19"/>
      <c r="B32" s="24"/>
      <c r="C32" s="19"/>
      <c r="D32" s="19"/>
      <c r="E32" s="19"/>
      <c r="F32" s="111" t="s">
        <v>40</v>
      </c>
      <c r="G32" s="19"/>
      <c r="H32" s="19"/>
      <c r="I32" s="209" t="s">
        <v>39</v>
      </c>
      <c r="J32" s="111" t="s">
        <v>41</v>
      </c>
      <c r="K32" s="19"/>
      <c r="L32" s="38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s="25" customFormat="1" ht="14.45" customHeight="1" x14ac:dyDescent="0.2">
      <c r="A33" s="19"/>
      <c r="B33" s="24"/>
      <c r="C33" s="19"/>
      <c r="D33" s="112" t="s">
        <v>42</v>
      </c>
      <c r="E33" s="101" t="s">
        <v>43</v>
      </c>
      <c r="F33" s="113">
        <f>ROUND((SUM(BE118:BE152)),  2)</f>
        <v>0</v>
      </c>
      <c r="G33" s="19"/>
      <c r="H33" s="19"/>
      <c r="I33" s="243">
        <v>0.21000000000000002</v>
      </c>
      <c r="J33" s="113">
        <f>ROUND(((SUM(BE118:BE152))*I33),  2)</f>
        <v>0</v>
      </c>
      <c r="K33" s="19"/>
      <c r="L33" s="38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s="25" customFormat="1" ht="14.45" customHeight="1" x14ac:dyDescent="0.2">
      <c r="A34" s="19"/>
      <c r="B34" s="24"/>
      <c r="C34" s="19"/>
      <c r="D34" s="19"/>
      <c r="E34" s="101" t="s">
        <v>44</v>
      </c>
      <c r="F34" s="113">
        <f>ROUND((SUM(BF118:BF152)),  2)</f>
        <v>0</v>
      </c>
      <c r="G34" s="19"/>
      <c r="H34" s="19"/>
      <c r="I34" s="243">
        <v>0.15000000000000002</v>
      </c>
      <c r="J34" s="113">
        <f>ROUND(((SUM(BF118:BF152))*I34),  2)</f>
        <v>0</v>
      </c>
      <c r="K34" s="19"/>
      <c r="L34" s="38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 s="25" customFormat="1" ht="12.75" hidden="1" customHeight="1" x14ac:dyDescent="0.2">
      <c r="A35" s="19"/>
      <c r="B35" s="24"/>
      <c r="C35" s="19"/>
      <c r="D35" s="19"/>
      <c r="E35" s="101" t="s">
        <v>45</v>
      </c>
      <c r="F35" s="113">
        <f>ROUND((SUM(BG118:BG152)),  2)</f>
        <v>0</v>
      </c>
      <c r="G35" s="19"/>
      <c r="H35" s="19"/>
      <c r="I35" s="243">
        <v>0.21000000000000002</v>
      </c>
      <c r="J35" s="113">
        <f>0</f>
        <v>0</v>
      </c>
      <c r="K35" s="19"/>
      <c r="L35" s="38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pans="1:31" s="25" customFormat="1" ht="12.75" hidden="1" customHeight="1" x14ac:dyDescent="0.2">
      <c r="A36" s="19"/>
      <c r="B36" s="24"/>
      <c r="C36" s="19"/>
      <c r="D36" s="19"/>
      <c r="E36" s="101" t="s">
        <v>46</v>
      </c>
      <c r="F36" s="113">
        <f>ROUND((SUM(BH118:BH152)),  2)</f>
        <v>0</v>
      </c>
      <c r="G36" s="19"/>
      <c r="H36" s="19"/>
      <c r="I36" s="243">
        <v>0.15000000000000002</v>
      </c>
      <c r="J36" s="113">
        <f>0</f>
        <v>0</v>
      </c>
      <c r="K36" s="19"/>
      <c r="L36" s="38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31" s="25" customFormat="1" ht="12.75" hidden="1" customHeight="1" x14ac:dyDescent="0.2">
      <c r="A37" s="19"/>
      <c r="B37" s="24"/>
      <c r="C37" s="19"/>
      <c r="D37" s="19"/>
      <c r="E37" s="101" t="s">
        <v>47</v>
      </c>
      <c r="F37" s="113">
        <f>ROUND((SUM(BI118:BI152)),  2)</f>
        <v>0</v>
      </c>
      <c r="G37" s="19"/>
      <c r="H37" s="19"/>
      <c r="I37" s="243">
        <v>0</v>
      </c>
      <c r="J37" s="113">
        <f>0</f>
        <v>0</v>
      </c>
      <c r="K37" s="19"/>
      <c r="L37" s="38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31" s="25" customFormat="1" ht="6.95" customHeight="1" x14ac:dyDescent="0.2">
      <c r="A38" s="19"/>
      <c r="B38" s="24"/>
      <c r="C38" s="19"/>
      <c r="D38" s="19"/>
      <c r="E38" s="19"/>
      <c r="F38" s="19"/>
      <c r="G38" s="19"/>
      <c r="H38" s="19"/>
      <c r="I38" s="21"/>
      <c r="J38" s="19"/>
      <c r="K38" s="19"/>
      <c r="L38" s="38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pans="1:31" s="25" customFormat="1" ht="25.5" customHeight="1" x14ac:dyDescent="0.2">
      <c r="A39" s="19"/>
      <c r="B39" s="24"/>
      <c r="C39" s="114"/>
      <c r="D39" s="115" t="s">
        <v>48</v>
      </c>
      <c r="E39" s="116"/>
      <c r="F39" s="116"/>
      <c r="G39" s="117" t="s">
        <v>49</v>
      </c>
      <c r="H39" s="118" t="s">
        <v>50</v>
      </c>
      <c r="I39" s="61"/>
      <c r="J39" s="119">
        <f>SUM(J30:J37)</f>
        <v>0</v>
      </c>
      <c r="K39" s="120"/>
      <c r="L39" s="38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pans="1:31" s="25" customFormat="1" ht="14.45" customHeight="1" x14ac:dyDescent="0.2">
      <c r="A40" s="19"/>
      <c r="B40" s="24"/>
      <c r="C40" s="19"/>
      <c r="D40" s="19"/>
      <c r="E40" s="19"/>
      <c r="F40" s="19"/>
      <c r="G40" s="19"/>
      <c r="H40" s="19"/>
      <c r="I40" s="21"/>
      <c r="J40" s="19"/>
      <c r="K40" s="19"/>
      <c r="L40" s="38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ht="14.45" customHeight="1" x14ac:dyDescent="0.2">
      <c r="B41" s="6"/>
      <c r="L41" s="6"/>
    </row>
    <row r="42" spans="1:31" ht="14.45" customHeight="1" x14ac:dyDescent="0.2">
      <c r="B42" s="6"/>
      <c r="L42" s="6"/>
    </row>
    <row r="43" spans="1:31" ht="14.45" customHeight="1" x14ac:dyDescent="0.2">
      <c r="B43" s="6"/>
      <c r="L43" s="6"/>
    </row>
    <row r="44" spans="1:31" ht="12.75" hidden="1" customHeight="1" x14ac:dyDescent="0.2">
      <c r="B44" s="6"/>
      <c r="L44" s="6"/>
    </row>
    <row r="45" spans="1:31" ht="12.75" hidden="1" customHeight="1" x14ac:dyDescent="0.2">
      <c r="B45" s="6"/>
      <c r="L45" s="6"/>
    </row>
    <row r="46" spans="1:31" ht="12.75" hidden="1" customHeight="1" x14ac:dyDescent="0.2">
      <c r="B46" s="6"/>
      <c r="L46" s="6"/>
    </row>
    <row r="47" spans="1:31" ht="14.45" customHeight="1" x14ac:dyDescent="0.2">
      <c r="B47" s="6"/>
      <c r="L47" s="6"/>
    </row>
    <row r="48" spans="1:31" ht="14.45" customHeight="1" x14ac:dyDescent="0.2">
      <c r="B48" s="6"/>
      <c r="L48" s="6"/>
    </row>
    <row r="49" spans="1:31" ht="14.45" customHeight="1" x14ac:dyDescent="0.2">
      <c r="B49" s="6"/>
      <c r="L49" s="6"/>
    </row>
    <row r="50" spans="1:31" s="25" customFormat="1" ht="14.45" customHeight="1" x14ac:dyDescent="0.2">
      <c r="B50" s="38"/>
      <c r="D50" s="121" t="s">
        <v>51</v>
      </c>
      <c r="E50" s="122"/>
      <c r="F50" s="122"/>
      <c r="G50" s="121" t="s">
        <v>52</v>
      </c>
      <c r="H50" s="122"/>
      <c r="I50" s="37"/>
      <c r="J50" s="122"/>
      <c r="K50" s="122"/>
      <c r="L50" s="38"/>
    </row>
    <row r="51" spans="1:31" x14ac:dyDescent="0.2">
      <c r="B51" s="6"/>
      <c r="L51" s="6"/>
    </row>
    <row r="52" spans="1:31" x14ac:dyDescent="0.2">
      <c r="B52" s="6"/>
      <c r="L52" s="6"/>
    </row>
    <row r="53" spans="1:31" x14ac:dyDescent="0.2">
      <c r="B53" s="6"/>
      <c r="L53" s="6"/>
    </row>
    <row r="54" spans="1:31" x14ac:dyDescent="0.2">
      <c r="B54" s="6"/>
      <c r="L54" s="6"/>
    </row>
    <row r="55" spans="1:31" hidden="1" x14ac:dyDescent="0.2">
      <c r="B55" s="6"/>
      <c r="L55" s="6"/>
    </row>
    <row r="56" spans="1:31" hidden="1" x14ac:dyDescent="0.2">
      <c r="B56" s="6"/>
      <c r="L56" s="6"/>
    </row>
    <row r="57" spans="1:31" hidden="1" x14ac:dyDescent="0.2">
      <c r="B57" s="6"/>
      <c r="L57" s="6"/>
    </row>
    <row r="58" spans="1:31" x14ac:dyDescent="0.2">
      <c r="B58" s="6"/>
      <c r="L58" s="6"/>
    </row>
    <row r="59" spans="1:31" x14ac:dyDescent="0.2">
      <c r="B59" s="6"/>
      <c r="L59" s="6"/>
    </row>
    <row r="60" spans="1:31" x14ac:dyDescent="0.2">
      <c r="B60" s="6"/>
      <c r="L60" s="6"/>
    </row>
    <row r="61" spans="1:31" s="25" customFormat="1" ht="12.75" x14ac:dyDescent="0.2">
      <c r="A61" s="19"/>
      <c r="B61" s="24"/>
      <c r="C61" s="19"/>
      <c r="D61" s="123" t="s">
        <v>53</v>
      </c>
      <c r="E61" s="124"/>
      <c r="F61" s="125" t="s">
        <v>54</v>
      </c>
      <c r="G61" s="123" t="s">
        <v>53</v>
      </c>
      <c r="H61" s="124"/>
      <c r="I61" s="23"/>
      <c r="J61" s="126" t="s">
        <v>54</v>
      </c>
      <c r="K61" s="124"/>
      <c r="L61" s="38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spans="1:31" x14ac:dyDescent="0.2">
      <c r="B62" s="6"/>
      <c r="L62" s="6"/>
    </row>
    <row r="63" spans="1:31" x14ac:dyDescent="0.2">
      <c r="B63" s="6"/>
      <c r="L63" s="6"/>
    </row>
    <row r="64" spans="1:31" x14ac:dyDescent="0.2">
      <c r="B64" s="6"/>
      <c r="L64" s="6"/>
    </row>
    <row r="65" spans="1:31" s="25" customFormat="1" ht="12.75" x14ac:dyDescent="0.2">
      <c r="A65" s="19"/>
      <c r="B65" s="24"/>
      <c r="C65" s="19"/>
      <c r="D65" s="121" t="s">
        <v>55</v>
      </c>
      <c r="E65" s="127"/>
      <c r="F65" s="127"/>
      <c r="G65" s="121" t="s">
        <v>56</v>
      </c>
      <c r="H65" s="127"/>
      <c r="I65" s="40"/>
      <c r="J65" s="127"/>
      <c r="K65" s="127"/>
      <c r="L65" s="38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spans="1:31" x14ac:dyDescent="0.2">
      <c r="B66" s="6"/>
      <c r="L66" s="6"/>
    </row>
    <row r="67" spans="1:31" x14ac:dyDescent="0.2">
      <c r="B67" s="6"/>
      <c r="L67" s="6"/>
    </row>
    <row r="68" spans="1:31" x14ac:dyDescent="0.2">
      <c r="B68" s="6"/>
      <c r="L68" s="6"/>
    </row>
    <row r="69" spans="1:31" x14ac:dyDescent="0.2">
      <c r="B69" s="6"/>
      <c r="L69" s="6"/>
    </row>
    <row r="70" spans="1:31" hidden="1" x14ac:dyDescent="0.2">
      <c r="B70" s="6"/>
      <c r="L70" s="6"/>
    </row>
    <row r="71" spans="1:31" hidden="1" x14ac:dyDescent="0.2">
      <c r="B71" s="6"/>
      <c r="L71" s="6"/>
    </row>
    <row r="72" spans="1:31" hidden="1" x14ac:dyDescent="0.2">
      <c r="B72" s="6"/>
      <c r="L72" s="6"/>
    </row>
    <row r="73" spans="1:31" x14ac:dyDescent="0.2">
      <c r="B73" s="6"/>
      <c r="L73" s="6"/>
    </row>
    <row r="74" spans="1:31" x14ac:dyDescent="0.2">
      <c r="B74" s="6"/>
      <c r="L74" s="6"/>
    </row>
    <row r="75" spans="1:31" x14ac:dyDescent="0.2">
      <c r="B75" s="6"/>
      <c r="L75" s="6"/>
    </row>
    <row r="76" spans="1:31" s="25" customFormat="1" ht="12.75" x14ac:dyDescent="0.2">
      <c r="A76" s="19"/>
      <c r="B76" s="24"/>
      <c r="C76" s="19"/>
      <c r="D76" s="123" t="s">
        <v>53</v>
      </c>
      <c r="E76" s="124"/>
      <c r="F76" s="125" t="s">
        <v>54</v>
      </c>
      <c r="G76" s="123" t="s">
        <v>53</v>
      </c>
      <c r="H76" s="124"/>
      <c r="I76" s="23"/>
      <c r="J76" s="126" t="s">
        <v>54</v>
      </c>
      <c r="K76" s="124"/>
      <c r="L76" s="38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pans="1:31" s="25" customFormat="1" ht="14.45" customHeight="1" x14ac:dyDescent="0.2">
      <c r="A77" s="19"/>
      <c r="B77" s="128"/>
      <c r="C77" s="129"/>
      <c r="D77" s="129"/>
      <c r="E77" s="129"/>
      <c r="F77" s="129"/>
      <c r="G77" s="129"/>
      <c r="H77" s="129"/>
      <c r="I77" s="42"/>
      <c r="J77" s="129"/>
      <c r="K77" s="129"/>
      <c r="L77" s="38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81" spans="1:47" s="25" customFormat="1" ht="6.95" customHeight="1" x14ac:dyDescent="0.2">
      <c r="A81" s="19"/>
      <c r="B81" s="130"/>
      <c r="C81" s="131"/>
      <c r="D81" s="131"/>
      <c r="E81" s="131"/>
      <c r="F81" s="131"/>
      <c r="G81" s="131"/>
      <c r="H81" s="131"/>
      <c r="I81" s="44"/>
      <c r="J81" s="131"/>
      <c r="K81" s="131"/>
      <c r="L81" s="38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pans="1:47" s="25" customFormat="1" ht="24.95" customHeight="1" x14ac:dyDescent="0.2">
      <c r="A82" s="19"/>
      <c r="B82" s="20"/>
      <c r="C82" s="9" t="s">
        <v>94</v>
      </c>
      <c r="D82" s="21"/>
      <c r="E82" s="21"/>
      <c r="F82" s="21"/>
      <c r="G82" s="21"/>
      <c r="H82" s="21"/>
      <c r="I82" s="21"/>
      <c r="J82" s="21"/>
      <c r="K82" s="21"/>
      <c r="L82" s="38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pans="1:47" s="25" customFormat="1" ht="6.95" customHeight="1" x14ac:dyDescent="0.2">
      <c r="A83" s="19"/>
      <c r="B83" s="20"/>
      <c r="C83" s="21"/>
      <c r="D83" s="21"/>
      <c r="E83" s="21"/>
      <c r="F83" s="21"/>
      <c r="G83" s="21"/>
      <c r="H83" s="21"/>
      <c r="I83" s="21"/>
      <c r="J83" s="21"/>
      <c r="K83" s="21"/>
      <c r="L83" s="38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pans="1:47" s="25" customFormat="1" ht="12" customHeight="1" x14ac:dyDescent="0.2">
      <c r="A84" s="19"/>
      <c r="B84" s="20"/>
      <c r="C84" s="14" t="s">
        <v>15</v>
      </c>
      <c r="D84" s="21"/>
      <c r="E84" s="21"/>
      <c r="F84" s="21"/>
      <c r="G84" s="21"/>
      <c r="H84" s="21"/>
      <c r="I84" s="21"/>
      <c r="J84" s="21"/>
      <c r="K84" s="21"/>
      <c r="L84" s="38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pans="1:47" s="25" customFormat="1" ht="14.45" customHeight="1" x14ac:dyDescent="0.2">
      <c r="A85" s="19"/>
      <c r="B85" s="20"/>
      <c r="C85" s="21"/>
      <c r="D85" s="21"/>
      <c r="E85" s="269" t="str">
        <f>E7</f>
        <v>Revitalizace lesoparku Nad Jizerou II. etapa 2. část</v>
      </c>
      <c r="F85" s="269"/>
      <c r="G85" s="269"/>
      <c r="H85" s="269"/>
      <c r="I85" s="21"/>
      <c r="J85" s="21"/>
      <c r="K85" s="21"/>
      <c r="L85" s="38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pans="1:47" s="25" customFormat="1" ht="12" customHeight="1" x14ac:dyDescent="0.2">
      <c r="A86" s="19"/>
      <c r="B86" s="20"/>
      <c r="C86" s="14" t="s">
        <v>92</v>
      </c>
      <c r="D86" s="21"/>
      <c r="E86" s="21"/>
      <c r="F86" s="21"/>
      <c r="G86" s="21"/>
      <c r="H86" s="21"/>
      <c r="I86" s="21"/>
      <c r="J86" s="21"/>
      <c r="K86" s="21"/>
      <c r="L86" s="38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</row>
    <row r="87" spans="1:47" s="25" customFormat="1" ht="14.45" customHeight="1" x14ac:dyDescent="0.2">
      <c r="A87" s="19"/>
      <c r="B87" s="20"/>
      <c r="C87" s="21"/>
      <c r="D87" s="21"/>
      <c r="E87" s="256" t="str">
        <f>E9</f>
        <v>0 - VRN</v>
      </c>
      <c r="F87" s="256"/>
      <c r="G87" s="256"/>
      <c r="H87" s="256"/>
      <c r="I87" s="21"/>
      <c r="J87" s="21"/>
      <c r="K87" s="21"/>
      <c r="L87" s="38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pans="1:47" s="25" customFormat="1" ht="6.95" customHeight="1" x14ac:dyDescent="0.2">
      <c r="A88" s="19"/>
      <c r="B88" s="20"/>
      <c r="C88" s="21"/>
      <c r="D88" s="21"/>
      <c r="E88" s="21"/>
      <c r="F88" s="21"/>
      <c r="G88" s="21"/>
      <c r="H88" s="21"/>
      <c r="I88" s="21"/>
      <c r="J88" s="21"/>
      <c r="K88" s="21"/>
      <c r="L88" s="38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pans="1:47" s="25" customFormat="1" ht="12" customHeight="1" x14ac:dyDescent="0.2">
      <c r="A89" s="19"/>
      <c r="B89" s="20"/>
      <c r="C89" s="14" t="s">
        <v>21</v>
      </c>
      <c r="D89" s="21"/>
      <c r="E89" s="21"/>
      <c r="F89" s="15" t="str">
        <f>F12</f>
        <v>Mnichovo Hradiště</v>
      </c>
      <c r="G89" s="21"/>
      <c r="H89" s="21"/>
      <c r="I89" s="14" t="s">
        <v>23</v>
      </c>
      <c r="J89" s="132" t="str">
        <f>IF(J12="","",J12)</f>
        <v>7. 1. 2020</v>
      </c>
      <c r="K89" s="21"/>
      <c r="L89" s="38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pans="1:47" s="25" customFormat="1" ht="6.95" customHeight="1" x14ac:dyDescent="0.2">
      <c r="A90" s="19"/>
      <c r="B90" s="20"/>
      <c r="C90" s="21"/>
      <c r="D90" s="21"/>
      <c r="E90" s="21"/>
      <c r="F90" s="21"/>
      <c r="G90" s="21"/>
      <c r="H90" s="21"/>
      <c r="I90" s="21"/>
      <c r="J90" s="21"/>
      <c r="K90" s="21"/>
      <c r="L90" s="38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pans="1:47" s="25" customFormat="1" ht="26.45" customHeight="1" x14ac:dyDescent="0.2">
      <c r="A91" s="19"/>
      <c r="B91" s="20"/>
      <c r="C91" s="14" t="s">
        <v>27</v>
      </c>
      <c r="D91" s="21"/>
      <c r="E91" s="21"/>
      <c r="F91" s="15" t="str">
        <f>E15</f>
        <v>Město Mnichovo Hradiště</v>
      </c>
      <c r="G91" s="21"/>
      <c r="H91" s="21"/>
      <c r="I91" s="14" t="s">
        <v>33</v>
      </c>
      <c r="J91" s="133" t="str">
        <f>E21</f>
        <v>Ing. Jiří Hybášek</v>
      </c>
      <c r="K91" s="21"/>
      <c r="L91" s="38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pans="1:47" s="25" customFormat="1" ht="26.45" customHeight="1" x14ac:dyDescent="0.2">
      <c r="A92" s="19"/>
      <c r="B92" s="20"/>
      <c r="C92" s="14" t="s">
        <v>31</v>
      </c>
      <c r="D92" s="21"/>
      <c r="E92" s="21"/>
      <c r="F92" s="15" t="str">
        <f>IF(E18="","",E18)</f>
        <v>Vyplň údaj</v>
      </c>
      <c r="G92" s="21"/>
      <c r="H92" s="21"/>
      <c r="I92" s="14" t="s">
        <v>36</v>
      </c>
      <c r="J92" s="133" t="str">
        <f>E24</f>
        <v>Ing. Jiří Hybášek</v>
      </c>
      <c r="K92" s="21"/>
      <c r="L92" s="38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pans="1:47" s="25" customFormat="1" ht="10.35" customHeight="1" x14ac:dyDescent="0.2">
      <c r="A93" s="19"/>
      <c r="B93" s="20"/>
      <c r="C93" s="21"/>
      <c r="D93" s="21"/>
      <c r="E93" s="21"/>
      <c r="F93" s="21"/>
      <c r="G93" s="21"/>
      <c r="H93" s="21"/>
      <c r="I93" s="21"/>
      <c r="J93" s="21"/>
      <c r="K93" s="21"/>
      <c r="L93" s="38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pans="1:47" s="25" customFormat="1" ht="29.25" customHeight="1" x14ac:dyDescent="0.2">
      <c r="A94" s="19"/>
      <c r="B94" s="20"/>
      <c r="C94" s="134" t="s">
        <v>95</v>
      </c>
      <c r="D94" s="135"/>
      <c r="E94" s="135"/>
      <c r="F94" s="135"/>
      <c r="G94" s="135"/>
      <c r="H94" s="135"/>
      <c r="I94" s="135"/>
      <c r="J94" s="136" t="s">
        <v>96</v>
      </c>
      <c r="K94" s="135"/>
      <c r="L94" s="38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pans="1:47" s="25" customFormat="1" ht="10.35" customHeight="1" x14ac:dyDescent="0.2">
      <c r="A95" s="19"/>
      <c r="B95" s="20"/>
      <c r="C95" s="21"/>
      <c r="D95" s="21"/>
      <c r="E95" s="21"/>
      <c r="F95" s="21"/>
      <c r="G95" s="21"/>
      <c r="H95" s="21"/>
      <c r="I95" s="21"/>
      <c r="J95" s="21"/>
      <c r="K95" s="21"/>
      <c r="L95" s="38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pans="1:47" s="25" customFormat="1" ht="22.9" customHeight="1" x14ac:dyDescent="0.2">
      <c r="A96" s="19"/>
      <c r="B96" s="20"/>
      <c r="C96" s="137" t="s">
        <v>97</v>
      </c>
      <c r="D96" s="21"/>
      <c r="E96" s="21"/>
      <c r="F96" s="21"/>
      <c r="G96" s="21"/>
      <c r="H96" s="21"/>
      <c r="I96" s="21"/>
      <c r="J96" s="138">
        <f>J118</f>
        <v>0</v>
      </c>
      <c r="K96" s="21"/>
      <c r="L96" s="38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U96" s="3" t="s">
        <v>98</v>
      </c>
    </row>
    <row r="97" spans="1:31" s="139" customFormat="1" ht="24.95" customHeight="1" x14ac:dyDescent="0.2">
      <c r="B97" s="140"/>
      <c r="C97" s="141"/>
      <c r="D97" s="142" t="s">
        <v>99</v>
      </c>
      <c r="E97" s="143"/>
      <c r="F97" s="143"/>
      <c r="G97" s="143"/>
      <c r="H97" s="143"/>
      <c r="I97" s="143"/>
      <c r="J97" s="144">
        <f>J119</f>
        <v>0</v>
      </c>
      <c r="K97" s="141"/>
      <c r="L97" s="145"/>
    </row>
    <row r="98" spans="1:31" s="146" customFormat="1" ht="19.899999999999999" customHeight="1" x14ac:dyDescent="0.2">
      <c r="B98" s="147"/>
      <c r="C98" s="148"/>
      <c r="D98" s="153" t="s">
        <v>100</v>
      </c>
      <c r="E98" s="154"/>
      <c r="F98" s="154"/>
      <c r="G98" s="154"/>
      <c r="H98" s="154"/>
      <c r="I98" s="154"/>
      <c r="J98" s="155">
        <f>J136</f>
        <v>0</v>
      </c>
      <c r="K98" s="148"/>
      <c r="L98" s="152"/>
    </row>
    <row r="99" spans="1:31" s="25" customFormat="1" ht="21.95" customHeight="1" x14ac:dyDescent="0.2">
      <c r="A99" s="19"/>
      <c r="B99" s="20"/>
      <c r="C99" s="21"/>
      <c r="D99" s="21"/>
      <c r="E99" s="21"/>
      <c r="F99" s="21"/>
      <c r="G99" s="21"/>
      <c r="H99" s="21"/>
      <c r="I99" s="21"/>
      <c r="J99" s="21"/>
      <c r="K99" s="21"/>
      <c r="L99" s="38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</row>
    <row r="100" spans="1:31" s="25" customFormat="1" ht="6.95" customHeight="1" x14ac:dyDescent="0.2">
      <c r="A100" s="19"/>
      <c r="B100" s="41"/>
      <c r="C100" s="42"/>
      <c r="D100" s="42"/>
      <c r="E100" s="42"/>
      <c r="F100" s="42"/>
      <c r="G100" s="42"/>
      <c r="H100" s="42"/>
      <c r="I100" s="42"/>
      <c r="J100" s="42"/>
      <c r="K100" s="42"/>
      <c r="L100" s="38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</row>
    <row r="104" spans="1:31" s="25" customFormat="1" ht="6.95" customHeight="1" x14ac:dyDescent="0.2">
      <c r="A104" s="19"/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38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</row>
    <row r="105" spans="1:31" s="25" customFormat="1" ht="24.95" customHeight="1" x14ac:dyDescent="0.2">
      <c r="A105" s="19"/>
      <c r="B105" s="20"/>
      <c r="C105" s="9" t="s">
        <v>101</v>
      </c>
      <c r="D105" s="21"/>
      <c r="E105" s="21"/>
      <c r="F105" s="21"/>
      <c r="G105" s="21"/>
      <c r="H105" s="21"/>
      <c r="I105" s="21"/>
      <c r="J105" s="21"/>
      <c r="K105" s="21"/>
      <c r="L105" s="38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</row>
    <row r="106" spans="1:31" s="25" customFormat="1" ht="6.95" customHeight="1" x14ac:dyDescent="0.2">
      <c r="A106" s="19"/>
      <c r="B106" s="20"/>
      <c r="C106" s="21"/>
      <c r="D106" s="21"/>
      <c r="E106" s="21"/>
      <c r="F106" s="21"/>
      <c r="G106" s="21"/>
      <c r="H106" s="21"/>
      <c r="I106" s="21"/>
      <c r="J106" s="21"/>
      <c r="K106" s="21"/>
      <c r="L106" s="38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</row>
    <row r="107" spans="1:31" s="25" customFormat="1" ht="12" customHeight="1" x14ac:dyDescent="0.2">
      <c r="A107" s="19"/>
      <c r="B107" s="20"/>
      <c r="C107" s="14" t="s">
        <v>15</v>
      </c>
      <c r="D107" s="21"/>
      <c r="E107" s="21"/>
      <c r="F107" s="21"/>
      <c r="G107" s="21"/>
      <c r="H107" s="21"/>
      <c r="I107" s="21"/>
      <c r="J107" s="21"/>
      <c r="K107" s="21"/>
      <c r="L107" s="38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</row>
    <row r="108" spans="1:31" s="25" customFormat="1" ht="14.45" customHeight="1" x14ac:dyDescent="0.2">
      <c r="A108" s="19"/>
      <c r="B108" s="20"/>
      <c r="C108" s="21"/>
      <c r="D108" s="21"/>
      <c r="E108" s="269" t="str">
        <f>E7</f>
        <v>Revitalizace lesoparku Nad Jizerou II. etapa 2. část</v>
      </c>
      <c r="F108" s="269"/>
      <c r="G108" s="269"/>
      <c r="H108" s="269"/>
      <c r="I108" s="21"/>
      <c r="J108" s="21"/>
      <c r="K108" s="21"/>
      <c r="L108" s="38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</row>
    <row r="109" spans="1:31" s="25" customFormat="1" ht="12" customHeight="1" x14ac:dyDescent="0.2">
      <c r="A109" s="19"/>
      <c r="B109" s="20"/>
      <c r="C109" s="14" t="s">
        <v>92</v>
      </c>
      <c r="D109" s="21"/>
      <c r="E109" s="21"/>
      <c r="F109" s="21"/>
      <c r="G109" s="21"/>
      <c r="H109" s="21"/>
      <c r="I109" s="21"/>
      <c r="J109" s="21"/>
      <c r="K109" s="21"/>
      <c r="L109" s="38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</row>
    <row r="110" spans="1:31" s="25" customFormat="1" ht="14.45" customHeight="1" x14ac:dyDescent="0.2">
      <c r="A110" s="19"/>
      <c r="B110" s="20"/>
      <c r="C110" s="21"/>
      <c r="D110" s="21"/>
      <c r="E110" s="256" t="str">
        <f>E9</f>
        <v>0 - VRN</v>
      </c>
      <c r="F110" s="256"/>
      <c r="G110" s="256"/>
      <c r="H110" s="256"/>
      <c r="I110" s="21"/>
      <c r="J110" s="21"/>
      <c r="K110" s="21"/>
      <c r="L110" s="38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</row>
    <row r="111" spans="1:31" s="25" customFormat="1" ht="6.95" customHeight="1" x14ac:dyDescent="0.2">
      <c r="A111" s="19"/>
      <c r="B111" s="20"/>
      <c r="C111" s="21"/>
      <c r="D111" s="21"/>
      <c r="E111" s="21"/>
      <c r="F111" s="21"/>
      <c r="G111" s="21"/>
      <c r="H111" s="21"/>
      <c r="I111" s="21"/>
      <c r="J111" s="21"/>
      <c r="K111" s="21"/>
      <c r="L111" s="38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</row>
    <row r="112" spans="1:31" s="25" customFormat="1" ht="12" customHeight="1" x14ac:dyDescent="0.2">
      <c r="A112" s="19"/>
      <c r="B112" s="20"/>
      <c r="C112" s="14" t="s">
        <v>21</v>
      </c>
      <c r="D112" s="21"/>
      <c r="E112" s="21"/>
      <c r="F112" s="15" t="str">
        <f>F12</f>
        <v>Mnichovo Hradiště</v>
      </c>
      <c r="G112" s="21"/>
      <c r="H112" s="21"/>
      <c r="I112" s="14" t="s">
        <v>23</v>
      </c>
      <c r="J112" s="132" t="str">
        <f>IF(J12="","",J12)</f>
        <v>7. 1. 2020</v>
      </c>
      <c r="K112" s="21"/>
      <c r="L112" s="38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</row>
    <row r="113" spans="1:65" s="25" customFormat="1" ht="6.95" customHeight="1" x14ac:dyDescent="0.2">
      <c r="A113" s="19"/>
      <c r="B113" s="20"/>
      <c r="C113" s="21"/>
      <c r="D113" s="21"/>
      <c r="E113" s="21"/>
      <c r="F113" s="21"/>
      <c r="G113" s="21"/>
      <c r="H113" s="21"/>
      <c r="I113" s="21"/>
      <c r="J113" s="21"/>
      <c r="K113" s="21"/>
      <c r="L113" s="38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</row>
    <row r="114" spans="1:65" s="25" customFormat="1" ht="26.45" customHeight="1" x14ac:dyDescent="0.2">
      <c r="A114" s="19"/>
      <c r="B114" s="20"/>
      <c r="C114" s="14" t="s">
        <v>27</v>
      </c>
      <c r="D114" s="21"/>
      <c r="E114" s="21"/>
      <c r="F114" s="15" t="str">
        <f>E15</f>
        <v>Město Mnichovo Hradiště</v>
      </c>
      <c r="G114" s="21"/>
      <c r="H114" s="21"/>
      <c r="I114" s="14" t="s">
        <v>33</v>
      </c>
      <c r="J114" s="133" t="str">
        <f>E21</f>
        <v>Ing. Jiří Hybášek</v>
      </c>
      <c r="K114" s="21"/>
      <c r="L114" s="38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</row>
    <row r="115" spans="1:65" s="25" customFormat="1" ht="26.45" customHeight="1" x14ac:dyDescent="0.2">
      <c r="A115" s="19"/>
      <c r="B115" s="20"/>
      <c r="C115" s="14" t="s">
        <v>31</v>
      </c>
      <c r="D115" s="21"/>
      <c r="E115" s="21"/>
      <c r="F115" s="15" t="str">
        <f>IF(E18="","",E18)</f>
        <v>Vyplň údaj</v>
      </c>
      <c r="G115" s="21"/>
      <c r="H115" s="21"/>
      <c r="I115" s="14" t="s">
        <v>36</v>
      </c>
      <c r="J115" s="133" t="str">
        <f>E24</f>
        <v>Ing. Jiří Hybášek</v>
      </c>
      <c r="K115" s="21"/>
      <c r="L115" s="38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</row>
    <row r="116" spans="1:65" s="25" customFormat="1" ht="10.35" customHeight="1" x14ac:dyDescent="0.2">
      <c r="A116" s="19"/>
      <c r="B116" s="20"/>
      <c r="C116" s="21"/>
      <c r="D116" s="21"/>
      <c r="E116" s="21"/>
      <c r="F116" s="21"/>
      <c r="G116" s="21"/>
      <c r="H116" s="21"/>
      <c r="I116" s="21"/>
      <c r="J116" s="21"/>
      <c r="K116" s="21"/>
      <c r="L116" s="38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</row>
    <row r="117" spans="1:65" s="162" customFormat="1" ht="29.25" customHeight="1" x14ac:dyDescent="0.2">
      <c r="A117" s="156"/>
      <c r="B117" s="157"/>
      <c r="C117" s="158" t="s">
        <v>102</v>
      </c>
      <c r="D117" s="159" t="s">
        <v>63</v>
      </c>
      <c r="E117" s="159" t="s">
        <v>59</v>
      </c>
      <c r="F117" s="159" t="s">
        <v>60</v>
      </c>
      <c r="G117" s="159" t="s">
        <v>103</v>
      </c>
      <c r="H117" s="159" t="s">
        <v>104</v>
      </c>
      <c r="I117" s="159" t="s">
        <v>105</v>
      </c>
      <c r="J117" s="159" t="s">
        <v>96</v>
      </c>
      <c r="K117" s="160" t="s">
        <v>106</v>
      </c>
      <c r="L117" s="161"/>
      <c r="M117" s="63"/>
      <c r="N117" s="64" t="s">
        <v>42</v>
      </c>
      <c r="O117" s="64" t="s">
        <v>107</v>
      </c>
      <c r="P117" s="64" t="s">
        <v>108</v>
      </c>
      <c r="Q117" s="64" t="s">
        <v>109</v>
      </c>
      <c r="R117" s="64" t="s">
        <v>110</v>
      </c>
      <c r="S117" s="64" t="s">
        <v>111</v>
      </c>
      <c r="T117" s="65" t="s">
        <v>112</v>
      </c>
      <c r="U117" s="156"/>
      <c r="V117" s="156"/>
      <c r="W117" s="156"/>
      <c r="X117" s="156"/>
      <c r="Y117" s="156"/>
      <c r="Z117" s="156"/>
      <c r="AA117" s="156"/>
      <c r="AB117" s="156"/>
      <c r="AC117" s="156"/>
      <c r="AD117" s="156"/>
      <c r="AE117" s="156"/>
    </row>
    <row r="118" spans="1:65" s="25" customFormat="1" ht="22.9" customHeight="1" x14ac:dyDescent="0.25">
      <c r="A118" s="19"/>
      <c r="B118" s="20"/>
      <c r="C118" s="71" t="s">
        <v>113</v>
      </c>
      <c r="D118" s="21"/>
      <c r="E118" s="21"/>
      <c r="F118" s="21"/>
      <c r="G118" s="21"/>
      <c r="H118" s="21"/>
      <c r="I118" s="21"/>
      <c r="J118" s="163">
        <f>BK118</f>
        <v>0</v>
      </c>
      <c r="K118" s="21"/>
      <c r="L118" s="24"/>
      <c r="M118" s="66"/>
      <c r="N118" s="164"/>
      <c r="O118" s="67"/>
      <c r="P118" s="165">
        <f>P119</f>
        <v>0</v>
      </c>
      <c r="Q118" s="67"/>
      <c r="R118" s="165">
        <f>R119</f>
        <v>0</v>
      </c>
      <c r="S118" s="67"/>
      <c r="T118" s="166">
        <f>T119</f>
        <v>0</v>
      </c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T118" s="3" t="s">
        <v>77</v>
      </c>
      <c r="AU118" s="3" t="s">
        <v>98</v>
      </c>
      <c r="BK118" s="167">
        <f>BK119</f>
        <v>0</v>
      </c>
    </row>
    <row r="119" spans="1:65" s="168" customFormat="1" ht="25.9" customHeight="1" x14ac:dyDescent="0.2">
      <c r="B119" s="169"/>
      <c r="C119" s="170"/>
      <c r="D119" s="171" t="s">
        <v>77</v>
      </c>
      <c r="E119" s="172" t="s">
        <v>83</v>
      </c>
      <c r="F119" s="172" t="s">
        <v>114</v>
      </c>
      <c r="G119" s="170"/>
      <c r="H119" s="170"/>
      <c r="I119" s="170"/>
      <c r="J119" s="173">
        <f>BK119</f>
        <v>0</v>
      </c>
      <c r="K119" s="170"/>
      <c r="L119" s="174"/>
      <c r="M119" s="175"/>
      <c r="N119" s="176"/>
      <c r="O119" s="176"/>
      <c r="P119" s="177">
        <f>P120+P136+P149</f>
        <v>0</v>
      </c>
      <c r="Q119" s="176"/>
      <c r="R119" s="177">
        <f>R120+R136+R149</f>
        <v>0</v>
      </c>
      <c r="S119" s="176"/>
      <c r="T119" s="178">
        <f>T120+T136+T149</f>
        <v>0</v>
      </c>
      <c r="AR119" s="179" t="s">
        <v>115</v>
      </c>
      <c r="AT119" s="180" t="s">
        <v>77</v>
      </c>
      <c r="AU119" s="180" t="s">
        <v>78</v>
      </c>
      <c r="AY119" s="179" t="s">
        <v>116</v>
      </c>
      <c r="BK119" s="181">
        <f>BK120+BK136+BK149</f>
        <v>0</v>
      </c>
    </row>
    <row r="120" spans="1:65" s="168" customFormat="1" ht="12.75" hidden="1" customHeight="1" x14ac:dyDescent="0.2">
      <c r="B120" s="169"/>
      <c r="C120" s="170"/>
      <c r="D120" s="171" t="s">
        <v>77</v>
      </c>
      <c r="E120" s="182" t="s">
        <v>117</v>
      </c>
      <c r="F120" s="182" t="s">
        <v>118</v>
      </c>
      <c r="G120" s="170"/>
      <c r="H120" s="170"/>
      <c r="I120" s="170"/>
      <c r="J120" s="183">
        <f>BK120</f>
        <v>0</v>
      </c>
      <c r="K120" s="170"/>
      <c r="L120" s="174"/>
      <c r="M120" s="175"/>
      <c r="N120" s="176"/>
      <c r="O120" s="176"/>
      <c r="P120" s="177">
        <f>SUM(P121:P135)</f>
        <v>0</v>
      </c>
      <c r="Q120" s="176"/>
      <c r="R120" s="177">
        <f>SUM(R121:R135)</f>
        <v>0</v>
      </c>
      <c r="S120" s="176"/>
      <c r="T120" s="178">
        <f>SUM(T121:T135)</f>
        <v>0</v>
      </c>
      <c r="AR120" s="179" t="s">
        <v>115</v>
      </c>
      <c r="AT120" s="180" t="s">
        <v>77</v>
      </c>
      <c r="AU120" s="180" t="s">
        <v>20</v>
      </c>
      <c r="AY120" s="179" t="s">
        <v>116</v>
      </c>
      <c r="BK120" s="181">
        <f>SUM(BK121:BK135)</f>
        <v>0</v>
      </c>
    </row>
    <row r="121" spans="1:65" s="25" customFormat="1" ht="12.75" hidden="1" customHeight="1" x14ac:dyDescent="0.2">
      <c r="A121" s="19"/>
      <c r="B121" s="20"/>
      <c r="C121" s="184" t="s">
        <v>20</v>
      </c>
      <c r="D121" s="184" t="s">
        <v>119</v>
      </c>
      <c r="E121" s="185" t="s">
        <v>120</v>
      </c>
      <c r="F121" s="186" t="s">
        <v>121</v>
      </c>
      <c r="G121" s="187" t="s">
        <v>122</v>
      </c>
      <c r="H121" s="188">
        <v>309</v>
      </c>
      <c r="I121" s="244"/>
      <c r="J121" s="190">
        <f>ROUND(I121*H121,2)</f>
        <v>0</v>
      </c>
      <c r="K121" s="186" t="s">
        <v>123</v>
      </c>
      <c r="L121" s="24"/>
      <c r="M121" s="191"/>
      <c r="N121" s="192" t="s">
        <v>43</v>
      </c>
      <c r="O121" s="59"/>
      <c r="P121" s="193">
        <f>O121*H121</f>
        <v>0</v>
      </c>
      <c r="Q121" s="193">
        <v>0</v>
      </c>
      <c r="R121" s="193">
        <f>Q121*H121</f>
        <v>0</v>
      </c>
      <c r="S121" s="193">
        <v>0</v>
      </c>
      <c r="T121" s="194">
        <f>S121*H121</f>
        <v>0</v>
      </c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R121" s="195" t="s">
        <v>124</v>
      </c>
      <c r="AT121" s="195" t="s">
        <v>119</v>
      </c>
      <c r="AU121" s="195" t="s">
        <v>86</v>
      </c>
      <c r="AY121" s="3" t="s">
        <v>116</v>
      </c>
      <c r="BE121" s="196">
        <f>IF(N121="základní",J121,0)</f>
        <v>0</v>
      </c>
      <c r="BF121" s="196">
        <f>IF(N121="snížená",J121,0)</f>
        <v>0</v>
      </c>
      <c r="BG121" s="196">
        <f>IF(N121="zákl. přenesená",J121,0)</f>
        <v>0</v>
      </c>
      <c r="BH121" s="196">
        <f>IF(N121="sníž. přenesená",J121,0)</f>
        <v>0</v>
      </c>
      <c r="BI121" s="196">
        <f>IF(N121="nulová",J121,0)</f>
        <v>0</v>
      </c>
      <c r="BJ121" s="3" t="s">
        <v>20</v>
      </c>
      <c r="BK121" s="196">
        <f>ROUND(I121*H121,2)</f>
        <v>0</v>
      </c>
      <c r="BL121" s="3" t="s">
        <v>124</v>
      </c>
      <c r="BM121" s="195" t="s">
        <v>125</v>
      </c>
    </row>
    <row r="122" spans="1:65" s="25" customFormat="1" hidden="1" x14ac:dyDescent="0.2">
      <c r="A122" s="19"/>
      <c r="B122" s="20"/>
      <c r="C122" s="21"/>
      <c r="D122" s="197" t="s">
        <v>126</v>
      </c>
      <c r="E122" s="21"/>
      <c r="F122" s="198" t="s">
        <v>121</v>
      </c>
      <c r="G122" s="21"/>
      <c r="H122" s="21"/>
      <c r="I122" s="21"/>
      <c r="J122" s="21"/>
      <c r="K122" s="21"/>
      <c r="L122" s="24"/>
      <c r="M122" s="199"/>
      <c r="N122" s="200"/>
      <c r="O122" s="59"/>
      <c r="P122" s="59"/>
      <c r="Q122" s="59"/>
      <c r="R122" s="59"/>
      <c r="S122" s="59"/>
      <c r="T122" s="60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T122" s="3" t="s">
        <v>126</v>
      </c>
      <c r="AU122" s="3" t="s">
        <v>86</v>
      </c>
    </row>
    <row r="123" spans="1:65" s="25" customFormat="1" ht="19.5" hidden="1" x14ac:dyDescent="0.2">
      <c r="A123" s="19"/>
      <c r="B123" s="20"/>
      <c r="C123" s="21"/>
      <c r="D123" s="197" t="s">
        <v>127</v>
      </c>
      <c r="E123" s="21"/>
      <c r="F123" s="201" t="s">
        <v>128</v>
      </c>
      <c r="G123" s="21"/>
      <c r="H123" s="21"/>
      <c r="I123" s="21"/>
      <c r="J123" s="21"/>
      <c r="K123" s="21"/>
      <c r="L123" s="24"/>
      <c r="M123" s="199"/>
      <c r="N123" s="200"/>
      <c r="O123" s="59"/>
      <c r="P123" s="59"/>
      <c r="Q123" s="59"/>
      <c r="R123" s="59"/>
      <c r="S123" s="59"/>
      <c r="T123" s="60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T123" s="3" t="s">
        <v>127</v>
      </c>
      <c r="AU123" s="3" t="s">
        <v>86</v>
      </c>
    </row>
    <row r="124" spans="1:65" s="25" customFormat="1" ht="12.75" hidden="1" customHeight="1" x14ac:dyDescent="0.2">
      <c r="A124" s="19"/>
      <c r="B124" s="20"/>
      <c r="C124" s="184" t="s">
        <v>86</v>
      </c>
      <c r="D124" s="184" t="s">
        <v>119</v>
      </c>
      <c r="E124" s="185" t="s">
        <v>129</v>
      </c>
      <c r="F124" s="186" t="s">
        <v>130</v>
      </c>
      <c r="G124" s="187" t="s">
        <v>122</v>
      </c>
      <c r="H124" s="188">
        <v>309</v>
      </c>
      <c r="I124" s="244"/>
      <c r="J124" s="190">
        <f>ROUND(I124*H124,2)</f>
        <v>0</v>
      </c>
      <c r="K124" s="186" t="s">
        <v>123</v>
      </c>
      <c r="L124" s="24"/>
      <c r="M124" s="191"/>
      <c r="N124" s="192" t="s">
        <v>43</v>
      </c>
      <c r="O124" s="59"/>
      <c r="P124" s="193">
        <f>O124*H124</f>
        <v>0</v>
      </c>
      <c r="Q124" s="193">
        <v>0</v>
      </c>
      <c r="R124" s="193">
        <f>Q124*H124</f>
        <v>0</v>
      </c>
      <c r="S124" s="193">
        <v>0</v>
      </c>
      <c r="T124" s="194">
        <f>S124*H124</f>
        <v>0</v>
      </c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R124" s="195" t="s">
        <v>124</v>
      </c>
      <c r="AT124" s="195" t="s">
        <v>119</v>
      </c>
      <c r="AU124" s="195" t="s">
        <v>86</v>
      </c>
      <c r="AY124" s="3" t="s">
        <v>116</v>
      </c>
      <c r="BE124" s="196">
        <f>IF(N124="základní",J124,0)</f>
        <v>0</v>
      </c>
      <c r="BF124" s="196">
        <f>IF(N124="snížená",J124,0)</f>
        <v>0</v>
      </c>
      <c r="BG124" s="196">
        <f>IF(N124="zákl. přenesená",J124,0)</f>
        <v>0</v>
      </c>
      <c r="BH124" s="196">
        <f>IF(N124="sníž. přenesená",J124,0)</f>
        <v>0</v>
      </c>
      <c r="BI124" s="196">
        <f>IF(N124="nulová",J124,0)</f>
        <v>0</v>
      </c>
      <c r="BJ124" s="3" t="s">
        <v>20</v>
      </c>
      <c r="BK124" s="196">
        <f>ROUND(I124*H124,2)</f>
        <v>0</v>
      </c>
      <c r="BL124" s="3" t="s">
        <v>124</v>
      </c>
      <c r="BM124" s="195" t="s">
        <v>131</v>
      </c>
    </row>
    <row r="125" spans="1:65" s="25" customFormat="1" hidden="1" x14ac:dyDescent="0.2">
      <c r="A125" s="19"/>
      <c r="B125" s="20"/>
      <c r="C125" s="21"/>
      <c r="D125" s="197" t="s">
        <v>126</v>
      </c>
      <c r="E125" s="21"/>
      <c r="F125" s="198" t="s">
        <v>130</v>
      </c>
      <c r="G125" s="21"/>
      <c r="H125" s="21"/>
      <c r="I125" s="21"/>
      <c r="J125" s="21"/>
      <c r="K125" s="21"/>
      <c r="L125" s="24"/>
      <c r="M125" s="199"/>
      <c r="N125" s="200"/>
      <c r="O125" s="59"/>
      <c r="P125" s="59"/>
      <c r="Q125" s="59"/>
      <c r="R125" s="59"/>
      <c r="S125" s="59"/>
      <c r="T125" s="60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T125" s="3" t="s">
        <v>126</v>
      </c>
      <c r="AU125" s="3" t="s">
        <v>86</v>
      </c>
    </row>
    <row r="126" spans="1:65" s="25" customFormat="1" ht="19.5" hidden="1" x14ac:dyDescent="0.2">
      <c r="A126" s="19"/>
      <c r="B126" s="20"/>
      <c r="C126" s="21"/>
      <c r="D126" s="197" t="s">
        <v>127</v>
      </c>
      <c r="E126" s="21"/>
      <c r="F126" s="201" t="s">
        <v>132</v>
      </c>
      <c r="G126" s="21"/>
      <c r="H126" s="21"/>
      <c r="I126" s="21"/>
      <c r="J126" s="21"/>
      <c r="K126" s="21"/>
      <c r="L126" s="24"/>
      <c r="M126" s="199"/>
      <c r="N126" s="200"/>
      <c r="O126" s="59"/>
      <c r="P126" s="59"/>
      <c r="Q126" s="59"/>
      <c r="R126" s="59"/>
      <c r="S126" s="59"/>
      <c r="T126" s="60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T126" s="3" t="s">
        <v>127</v>
      </c>
      <c r="AU126" s="3" t="s">
        <v>86</v>
      </c>
    </row>
    <row r="127" spans="1:65" s="25" customFormat="1" ht="12.75" hidden="1" customHeight="1" x14ac:dyDescent="0.2">
      <c r="A127" s="19"/>
      <c r="B127" s="20"/>
      <c r="C127" s="184" t="s">
        <v>133</v>
      </c>
      <c r="D127" s="184" t="s">
        <v>119</v>
      </c>
      <c r="E127" s="185" t="s">
        <v>134</v>
      </c>
      <c r="F127" s="186" t="s">
        <v>135</v>
      </c>
      <c r="G127" s="187" t="s">
        <v>136</v>
      </c>
      <c r="H127" s="188">
        <v>1</v>
      </c>
      <c r="I127" s="244"/>
      <c r="J127" s="190">
        <f>ROUND(I127*H127,2)</f>
        <v>0</v>
      </c>
      <c r="K127" s="186" t="s">
        <v>123</v>
      </c>
      <c r="L127" s="24"/>
      <c r="M127" s="191"/>
      <c r="N127" s="192" t="s">
        <v>43</v>
      </c>
      <c r="O127" s="59"/>
      <c r="P127" s="193">
        <f>O127*H127</f>
        <v>0</v>
      </c>
      <c r="Q127" s="193">
        <v>0</v>
      </c>
      <c r="R127" s="193">
        <f>Q127*H127</f>
        <v>0</v>
      </c>
      <c r="S127" s="193">
        <v>0</v>
      </c>
      <c r="T127" s="194">
        <f>S127*H127</f>
        <v>0</v>
      </c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R127" s="195" t="s">
        <v>124</v>
      </c>
      <c r="AT127" s="195" t="s">
        <v>119</v>
      </c>
      <c r="AU127" s="195" t="s">
        <v>86</v>
      </c>
      <c r="AY127" s="3" t="s">
        <v>116</v>
      </c>
      <c r="BE127" s="196">
        <f>IF(N127="základní",J127,0)</f>
        <v>0</v>
      </c>
      <c r="BF127" s="196">
        <f>IF(N127="snížená",J127,0)</f>
        <v>0</v>
      </c>
      <c r="BG127" s="196">
        <f>IF(N127="zákl. přenesená",J127,0)</f>
        <v>0</v>
      </c>
      <c r="BH127" s="196">
        <f>IF(N127="sníž. přenesená",J127,0)</f>
        <v>0</v>
      </c>
      <c r="BI127" s="196">
        <f>IF(N127="nulová",J127,0)</f>
        <v>0</v>
      </c>
      <c r="BJ127" s="3" t="s">
        <v>20</v>
      </c>
      <c r="BK127" s="196">
        <f>ROUND(I127*H127,2)</f>
        <v>0</v>
      </c>
      <c r="BL127" s="3" t="s">
        <v>124</v>
      </c>
      <c r="BM127" s="195" t="s">
        <v>137</v>
      </c>
    </row>
    <row r="128" spans="1:65" s="25" customFormat="1" hidden="1" x14ac:dyDescent="0.2">
      <c r="A128" s="19"/>
      <c r="B128" s="20"/>
      <c r="C128" s="21"/>
      <c r="D128" s="197" t="s">
        <v>126</v>
      </c>
      <c r="E128" s="21"/>
      <c r="F128" s="198" t="s">
        <v>135</v>
      </c>
      <c r="G128" s="21"/>
      <c r="H128" s="21"/>
      <c r="I128" s="21"/>
      <c r="J128" s="21"/>
      <c r="K128" s="21"/>
      <c r="L128" s="24"/>
      <c r="M128" s="199"/>
      <c r="N128" s="200"/>
      <c r="O128" s="59"/>
      <c r="P128" s="59"/>
      <c r="Q128" s="59"/>
      <c r="R128" s="59"/>
      <c r="S128" s="59"/>
      <c r="T128" s="60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T128" s="3" t="s">
        <v>126</v>
      </c>
      <c r="AU128" s="3" t="s">
        <v>86</v>
      </c>
    </row>
    <row r="129" spans="1:65" s="25" customFormat="1" ht="12.75" hidden="1" customHeight="1" x14ac:dyDescent="0.2">
      <c r="A129" s="19"/>
      <c r="B129" s="20"/>
      <c r="C129" s="184" t="s">
        <v>138</v>
      </c>
      <c r="D129" s="184" t="s">
        <v>119</v>
      </c>
      <c r="E129" s="185" t="s">
        <v>139</v>
      </c>
      <c r="F129" s="186" t="s">
        <v>140</v>
      </c>
      <c r="G129" s="187" t="s">
        <v>136</v>
      </c>
      <c r="H129" s="188">
        <v>1</v>
      </c>
      <c r="I129" s="244"/>
      <c r="J129" s="190">
        <f>ROUND(I129*H129,2)</f>
        <v>0</v>
      </c>
      <c r="K129" s="186"/>
      <c r="L129" s="24"/>
      <c r="M129" s="191"/>
      <c r="N129" s="192" t="s">
        <v>43</v>
      </c>
      <c r="O129" s="59"/>
      <c r="P129" s="193">
        <f>O129*H129</f>
        <v>0</v>
      </c>
      <c r="Q129" s="193">
        <v>0</v>
      </c>
      <c r="R129" s="193">
        <f>Q129*H129</f>
        <v>0</v>
      </c>
      <c r="S129" s="193">
        <v>0</v>
      </c>
      <c r="T129" s="194">
        <f>S129*H129</f>
        <v>0</v>
      </c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R129" s="195" t="s">
        <v>124</v>
      </c>
      <c r="AT129" s="195" t="s">
        <v>119</v>
      </c>
      <c r="AU129" s="195" t="s">
        <v>86</v>
      </c>
      <c r="AY129" s="3" t="s">
        <v>116</v>
      </c>
      <c r="BE129" s="196">
        <f>IF(N129="základní",J129,0)</f>
        <v>0</v>
      </c>
      <c r="BF129" s="196">
        <f>IF(N129="snížená",J129,0)</f>
        <v>0</v>
      </c>
      <c r="BG129" s="196">
        <f>IF(N129="zákl. přenesená",J129,0)</f>
        <v>0</v>
      </c>
      <c r="BH129" s="196">
        <f>IF(N129="sníž. přenesená",J129,0)</f>
        <v>0</v>
      </c>
      <c r="BI129" s="196">
        <f>IF(N129="nulová",J129,0)</f>
        <v>0</v>
      </c>
      <c r="BJ129" s="3" t="s">
        <v>20</v>
      </c>
      <c r="BK129" s="196">
        <f>ROUND(I129*H129,2)</f>
        <v>0</v>
      </c>
      <c r="BL129" s="3" t="s">
        <v>124</v>
      </c>
      <c r="BM129" s="195" t="s">
        <v>141</v>
      </c>
    </row>
    <row r="130" spans="1:65" s="25" customFormat="1" hidden="1" x14ac:dyDescent="0.2">
      <c r="A130" s="19"/>
      <c r="B130" s="20"/>
      <c r="C130" s="21"/>
      <c r="D130" s="197" t="s">
        <v>126</v>
      </c>
      <c r="E130" s="21"/>
      <c r="F130" s="198" t="s">
        <v>142</v>
      </c>
      <c r="G130" s="21"/>
      <c r="H130" s="21"/>
      <c r="I130" s="21"/>
      <c r="J130" s="21"/>
      <c r="K130" s="21"/>
      <c r="L130" s="24"/>
      <c r="M130" s="199"/>
      <c r="N130" s="200"/>
      <c r="O130" s="59"/>
      <c r="P130" s="59"/>
      <c r="Q130" s="59"/>
      <c r="R130" s="59"/>
      <c r="S130" s="59"/>
      <c r="T130" s="60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T130" s="3" t="s">
        <v>126</v>
      </c>
      <c r="AU130" s="3" t="s">
        <v>86</v>
      </c>
    </row>
    <row r="131" spans="1:65" s="25" customFormat="1" ht="19.5" hidden="1" x14ac:dyDescent="0.2">
      <c r="A131" s="19"/>
      <c r="B131" s="20"/>
      <c r="C131" s="21"/>
      <c r="D131" s="197" t="s">
        <v>127</v>
      </c>
      <c r="E131" s="21"/>
      <c r="F131" s="201" t="s">
        <v>143</v>
      </c>
      <c r="G131" s="21"/>
      <c r="H131" s="21"/>
      <c r="I131" s="21"/>
      <c r="J131" s="21"/>
      <c r="K131" s="21"/>
      <c r="L131" s="24"/>
      <c r="M131" s="199"/>
      <c r="N131" s="200"/>
      <c r="O131" s="59"/>
      <c r="P131" s="59"/>
      <c r="Q131" s="59"/>
      <c r="R131" s="59"/>
      <c r="S131" s="59"/>
      <c r="T131" s="60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T131" s="3" t="s">
        <v>127</v>
      </c>
      <c r="AU131" s="3" t="s">
        <v>86</v>
      </c>
    </row>
    <row r="132" spans="1:65" s="25" customFormat="1" ht="12.75" hidden="1" customHeight="1" x14ac:dyDescent="0.2">
      <c r="A132" s="19"/>
      <c r="B132" s="20"/>
      <c r="C132" s="184" t="s">
        <v>115</v>
      </c>
      <c r="D132" s="184" t="s">
        <v>119</v>
      </c>
      <c r="E132" s="185" t="s">
        <v>144</v>
      </c>
      <c r="F132" s="186" t="s">
        <v>145</v>
      </c>
      <c r="G132" s="187" t="s">
        <v>136</v>
      </c>
      <c r="H132" s="188">
        <v>1</v>
      </c>
      <c r="I132" s="244"/>
      <c r="J132" s="190">
        <f>ROUND(I132*H132,2)</f>
        <v>0</v>
      </c>
      <c r="K132" s="186" t="s">
        <v>146</v>
      </c>
      <c r="L132" s="24"/>
      <c r="M132" s="191"/>
      <c r="N132" s="192" t="s">
        <v>43</v>
      </c>
      <c r="O132" s="59"/>
      <c r="P132" s="193">
        <f>O132*H132</f>
        <v>0</v>
      </c>
      <c r="Q132" s="193">
        <v>0</v>
      </c>
      <c r="R132" s="193">
        <f>Q132*H132</f>
        <v>0</v>
      </c>
      <c r="S132" s="193">
        <v>0</v>
      </c>
      <c r="T132" s="194">
        <f>S132*H132</f>
        <v>0</v>
      </c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R132" s="195" t="s">
        <v>124</v>
      </c>
      <c r="AT132" s="195" t="s">
        <v>119</v>
      </c>
      <c r="AU132" s="195" t="s">
        <v>86</v>
      </c>
      <c r="AY132" s="3" t="s">
        <v>116</v>
      </c>
      <c r="BE132" s="196">
        <f>IF(N132="základní",J132,0)</f>
        <v>0</v>
      </c>
      <c r="BF132" s="196">
        <f>IF(N132="snížená",J132,0)</f>
        <v>0</v>
      </c>
      <c r="BG132" s="196">
        <f>IF(N132="zákl. přenesená",J132,0)</f>
        <v>0</v>
      </c>
      <c r="BH132" s="196">
        <f>IF(N132="sníž. přenesená",J132,0)</f>
        <v>0</v>
      </c>
      <c r="BI132" s="196">
        <f>IF(N132="nulová",J132,0)</f>
        <v>0</v>
      </c>
      <c r="BJ132" s="3" t="s">
        <v>20</v>
      </c>
      <c r="BK132" s="196">
        <f>ROUND(I132*H132,2)</f>
        <v>0</v>
      </c>
      <c r="BL132" s="3" t="s">
        <v>124</v>
      </c>
      <c r="BM132" s="195" t="s">
        <v>147</v>
      </c>
    </row>
    <row r="133" spans="1:65" s="25" customFormat="1" hidden="1" x14ac:dyDescent="0.2">
      <c r="A133" s="19"/>
      <c r="B133" s="20"/>
      <c r="C133" s="21"/>
      <c r="D133" s="197" t="s">
        <v>126</v>
      </c>
      <c r="E133" s="21"/>
      <c r="F133" s="198" t="s">
        <v>145</v>
      </c>
      <c r="G133" s="21"/>
      <c r="H133" s="21"/>
      <c r="I133" s="21"/>
      <c r="J133" s="21"/>
      <c r="K133" s="21"/>
      <c r="L133" s="24"/>
      <c r="M133" s="199"/>
      <c r="N133" s="200"/>
      <c r="O133" s="59"/>
      <c r="P133" s="59"/>
      <c r="Q133" s="59"/>
      <c r="R133" s="59"/>
      <c r="S133" s="59"/>
      <c r="T133" s="60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T133" s="3" t="s">
        <v>126</v>
      </c>
      <c r="AU133" s="3" t="s">
        <v>86</v>
      </c>
    </row>
    <row r="134" spans="1:65" s="25" customFormat="1" ht="12.75" hidden="1" customHeight="1" x14ac:dyDescent="0.2">
      <c r="A134" s="19"/>
      <c r="B134" s="20"/>
      <c r="C134" s="184" t="s">
        <v>148</v>
      </c>
      <c r="D134" s="184" t="s">
        <v>119</v>
      </c>
      <c r="E134" s="185" t="s">
        <v>149</v>
      </c>
      <c r="F134" s="186" t="s">
        <v>150</v>
      </c>
      <c r="G134" s="187" t="s">
        <v>136</v>
      </c>
      <c r="H134" s="188">
        <v>1</v>
      </c>
      <c r="I134" s="244"/>
      <c r="J134" s="190">
        <f>ROUND(I134*H134,2)</f>
        <v>0</v>
      </c>
      <c r="K134" s="186" t="s">
        <v>146</v>
      </c>
      <c r="L134" s="24"/>
      <c r="M134" s="191"/>
      <c r="N134" s="192" t="s">
        <v>43</v>
      </c>
      <c r="O134" s="59"/>
      <c r="P134" s="193">
        <f>O134*H134</f>
        <v>0</v>
      </c>
      <c r="Q134" s="193">
        <v>0</v>
      </c>
      <c r="R134" s="193">
        <f>Q134*H134</f>
        <v>0</v>
      </c>
      <c r="S134" s="193">
        <v>0</v>
      </c>
      <c r="T134" s="194">
        <f>S134*H134</f>
        <v>0</v>
      </c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R134" s="195" t="s">
        <v>124</v>
      </c>
      <c r="AT134" s="195" t="s">
        <v>119</v>
      </c>
      <c r="AU134" s="195" t="s">
        <v>86</v>
      </c>
      <c r="AY134" s="3" t="s">
        <v>116</v>
      </c>
      <c r="BE134" s="196">
        <f>IF(N134="základní",J134,0)</f>
        <v>0</v>
      </c>
      <c r="BF134" s="196">
        <f>IF(N134="snížená",J134,0)</f>
        <v>0</v>
      </c>
      <c r="BG134" s="196">
        <f>IF(N134="zákl. přenesená",J134,0)</f>
        <v>0</v>
      </c>
      <c r="BH134" s="196">
        <f>IF(N134="sníž. přenesená",J134,0)</f>
        <v>0</v>
      </c>
      <c r="BI134" s="196">
        <f>IF(N134="nulová",J134,0)</f>
        <v>0</v>
      </c>
      <c r="BJ134" s="3" t="s">
        <v>20</v>
      </c>
      <c r="BK134" s="196">
        <f>ROUND(I134*H134,2)</f>
        <v>0</v>
      </c>
      <c r="BL134" s="3" t="s">
        <v>124</v>
      </c>
      <c r="BM134" s="195" t="s">
        <v>151</v>
      </c>
    </row>
    <row r="135" spans="1:65" s="25" customFormat="1" hidden="1" x14ac:dyDescent="0.2">
      <c r="A135" s="19"/>
      <c r="B135" s="20"/>
      <c r="C135" s="21"/>
      <c r="D135" s="197" t="s">
        <v>126</v>
      </c>
      <c r="E135" s="21"/>
      <c r="F135" s="198" t="s">
        <v>150</v>
      </c>
      <c r="G135" s="21"/>
      <c r="H135" s="21"/>
      <c r="I135" s="21"/>
      <c r="J135" s="21"/>
      <c r="K135" s="21"/>
      <c r="L135" s="24"/>
      <c r="M135" s="199"/>
      <c r="N135" s="200"/>
      <c r="O135" s="59"/>
      <c r="P135" s="59"/>
      <c r="Q135" s="59"/>
      <c r="R135" s="59"/>
      <c r="S135" s="59"/>
      <c r="T135" s="60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T135" s="3" t="s">
        <v>126</v>
      </c>
      <c r="AU135" s="3" t="s">
        <v>86</v>
      </c>
    </row>
    <row r="136" spans="1:65" s="168" customFormat="1" ht="22.9" customHeight="1" x14ac:dyDescent="0.2">
      <c r="B136" s="169"/>
      <c r="C136" s="170"/>
      <c r="D136" s="171" t="s">
        <v>77</v>
      </c>
      <c r="E136" s="182" t="s">
        <v>152</v>
      </c>
      <c r="F136" s="182" t="s">
        <v>153</v>
      </c>
      <c r="G136" s="170"/>
      <c r="H136" s="170"/>
      <c r="I136" s="170"/>
      <c r="J136" s="183">
        <f>BK136</f>
        <v>0</v>
      </c>
      <c r="K136" s="170"/>
      <c r="L136" s="174"/>
      <c r="M136" s="175"/>
      <c r="N136" s="176"/>
      <c r="O136" s="176"/>
      <c r="P136" s="177">
        <f>SUM(P137:P148)</f>
        <v>0</v>
      </c>
      <c r="Q136" s="176"/>
      <c r="R136" s="177">
        <f>SUM(R137:R148)</f>
        <v>0</v>
      </c>
      <c r="S136" s="176"/>
      <c r="T136" s="178">
        <f>SUM(T137:T148)</f>
        <v>0</v>
      </c>
      <c r="AR136" s="179" t="s">
        <v>115</v>
      </c>
      <c r="AT136" s="180" t="s">
        <v>77</v>
      </c>
      <c r="AU136" s="180" t="s">
        <v>20</v>
      </c>
      <c r="AY136" s="179" t="s">
        <v>116</v>
      </c>
      <c r="BK136" s="181">
        <f>SUM(BK137:BK148)</f>
        <v>0</v>
      </c>
    </row>
    <row r="137" spans="1:65" s="25" customFormat="1" ht="14.45" customHeight="1" x14ac:dyDescent="0.2">
      <c r="A137" s="19"/>
      <c r="B137" s="20"/>
      <c r="C137" s="184">
        <v>1</v>
      </c>
      <c r="D137" s="184" t="s">
        <v>119</v>
      </c>
      <c r="E137" s="185" t="s">
        <v>155</v>
      </c>
      <c r="F137" s="186" t="s">
        <v>153</v>
      </c>
      <c r="G137" s="187" t="s">
        <v>136</v>
      </c>
      <c r="H137" s="188">
        <v>1</v>
      </c>
      <c r="I137" s="189"/>
      <c r="J137" s="190">
        <f>ROUND(I137*H137,2)</f>
        <v>0</v>
      </c>
      <c r="K137" s="186" t="s">
        <v>123</v>
      </c>
      <c r="L137" s="24"/>
      <c r="M137" s="191"/>
      <c r="N137" s="192" t="s">
        <v>43</v>
      </c>
      <c r="O137" s="59"/>
      <c r="P137" s="193">
        <f>O137*H137</f>
        <v>0</v>
      </c>
      <c r="Q137" s="193">
        <v>0</v>
      </c>
      <c r="R137" s="193">
        <f>Q137*H137</f>
        <v>0</v>
      </c>
      <c r="S137" s="193">
        <v>0</v>
      </c>
      <c r="T137" s="194">
        <f>S137*H137</f>
        <v>0</v>
      </c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R137" s="195" t="s">
        <v>124</v>
      </c>
      <c r="AT137" s="195" t="s">
        <v>119</v>
      </c>
      <c r="AU137" s="195" t="s">
        <v>86</v>
      </c>
      <c r="AY137" s="3" t="s">
        <v>116</v>
      </c>
      <c r="BE137" s="196">
        <f>IF(N137="základní",J137,0)</f>
        <v>0</v>
      </c>
      <c r="BF137" s="196">
        <f>IF(N137="snížená",J137,0)</f>
        <v>0</v>
      </c>
      <c r="BG137" s="196">
        <f>IF(N137="zákl. přenesená",J137,0)</f>
        <v>0</v>
      </c>
      <c r="BH137" s="196">
        <f>IF(N137="sníž. přenesená",J137,0)</f>
        <v>0</v>
      </c>
      <c r="BI137" s="196">
        <f>IF(N137="nulová",J137,0)</f>
        <v>0</v>
      </c>
      <c r="BJ137" s="3" t="s">
        <v>20</v>
      </c>
      <c r="BK137" s="196">
        <f>ROUND(I137*H137,2)</f>
        <v>0</v>
      </c>
      <c r="BL137" s="3" t="s">
        <v>124</v>
      </c>
      <c r="BM137" s="195" t="s">
        <v>156</v>
      </c>
    </row>
    <row r="138" spans="1:65" s="25" customFormat="1" x14ac:dyDescent="0.2">
      <c r="A138" s="19"/>
      <c r="B138" s="20"/>
      <c r="C138" s="21"/>
      <c r="D138" s="197" t="s">
        <v>126</v>
      </c>
      <c r="E138" s="21"/>
      <c r="F138" s="198" t="s">
        <v>153</v>
      </c>
      <c r="G138" s="21"/>
      <c r="H138" s="21"/>
      <c r="I138" s="21"/>
      <c r="J138" s="21"/>
      <c r="K138" s="21"/>
      <c r="L138" s="24"/>
      <c r="M138" s="199"/>
      <c r="N138" s="200"/>
      <c r="O138" s="59"/>
      <c r="P138" s="59"/>
      <c r="Q138" s="59"/>
      <c r="R138" s="59"/>
      <c r="S138" s="59"/>
      <c r="T138" s="60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T138" s="3" t="s">
        <v>126</v>
      </c>
      <c r="AU138" s="3" t="s">
        <v>86</v>
      </c>
    </row>
    <row r="139" spans="1:65" s="25" customFormat="1" ht="39" x14ac:dyDescent="0.2">
      <c r="A139" s="19"/>
      <c r="B139" s="20"/>
      <c r="C139" s="21"/>
      <c r="D139" s="197" t="s">
        <v>127</v>
      </c>
      <c r="E139" s="21"/>
      <c r="F139" s="201" t="s">
        <v>157</v>
      </c>
      <c r="G139" s="21"/>
      <c r="H139" s="21"/>
      <c r="I139" s="21"/>
      <c r="J139" s="21"/>
      <c r="K139" s="21"/>
      <c r="L139" s="24"/>
      <c r="M139" s="199"/>
      <c r="N139" s="200"/>
      <c r="O139" s="59"/>
      <c r="P139" s="59"/>
      <c r="Q139" s="59"/>
      <c r="R139" s="59"/>
      <c r="S139" s="59"/>
      <c r="T139" s="60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T139" s="3" t="s">
        <v>127</v>
      </c>
      <c r="AU139" s="3" t="s">
        <v>86</v>
      </c>
    </row>
    <row r="140" spans="1:65" s="25" customFormat="1" ht="21.6" customHeight="1" x14ac:dyDescent="0.2">
      <c r="A140" s="19"/>
      <c r="B140" s="20"/>
      <c r="C140" s="184">
        <v>2</v>
      </c>
      <c r="D140" s="184" t="s">
        <v>119</v>
      </c>
      <c r="E140" s="185" t="s">
        <v>159</v>
      </c>
      <c r="F140" s="186" t="s">
        <v>160</v>
      </c>
      <c r="G140" s="187" t="s">
        <v>136</v>
      </c>
      <c r="H140" s="188">
        <v>1</v>
      </c>
      <c r="I140" s="189"/>
      <c r="J140" s="190">
        <f>ROUND(I140*H140,2)</f>
        <v>0</v>
      </c>
      <c r="K140" s="186"/>
      <c r="L140" s="24"/>
      <c r="M140" s="191"/>
      <c r="N140" s="192" t="s">
        <v>43</v>
      </c>
      <c r="O140" s="59"/>
      <c r="P140" s="193">
        <f>O140*H140</f>
        <v>0</v>
      </c>
      <c r="Q140" s="193">
        <v>0</v>
      </c>
      <c r="R140" s="193">
        <f>Q140*H140</f>
        <v>0</v>
      </c>
      <c r="S140" s="193">
        <v>0</v>
      </c>
      <c r="T140" s="194">
        <f>S140*H140</f>
        <v>0</v>
      </c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R140" s="195" t="s">
        <v>124</v>
      </c>
      <c r="AT140" s="195" t="s">
        <v>119</v>
      </c>
      <c r="AU140" s="195" t="s">
        <v>86</v>
      </c>
      <c r="AY140" s="3" t="s">
        <v>116</v>
      </c>
      <c r="BE140" s="196">
        <f>IF(N140="základní",J140,0)</f>
        <v>0</v>
      </c>
      <c r="BF140" s="196">
        <f>IF(N140="snížená",J140,0)</f>
        <v>0</v>
      </c>
      <c r="BG140" s="196">
        <f>IF(N140="zákl. přenesená",J140,0)</f>
        <v>0</v>
      </c>
      <c r="BH140" s="196">
        <f>IF(N140="sníž. přenesená",J140,0)</f>
        <v>0</v>
      </c>
      <c r="BI140" s="196">
        <f>IF(N140="nulová",J140,0)</f>
        <v>0</v>
      </c>
      <c r="BJ140" s="3" t="s">
        <v>20</v>
      </c>
      <c r="BK140" s="196">
        <f>ROUND(I140*H140,2)</f>
        <v>0</v>
      </c>
      <c r="BL140" s="3" t="s">
        <v>124</v>
      </c>
      <c r="BM140" s="195" t="s">
        <v>161</v>
      </c>
    </row>
    <row r="141" spans="1:65" s="25" customFormat="1" x14ac:dyDescent="0.2">
      <c r="A141" s="19"/>
      <c r="B141" s="20"/>
      <c r="C141" s="21"/>
      <c r="D141" s="197" t="s">
        <v>126</v>
      </c>
      <c r="E141" s="21"/>
      <c r="F141" s="198" t="s">
        <v>160</v>
      </c>
      <c r="G141" s="21"/>
      <c r="H141" s="21"/>
      <c r="I141" s="21"/>
      <c r="J141" s="21"/>
      <c r="K141" s="21"/>
      <c r="L141" s="24"/>
      <c r="M141" s="199"/>
      <c r="N141" s="200"/>
      <c r="O141" s="59"/>
      <c r="P141" s="59"/>
      <c r="Q141" s="59"/>
      <c r="R141" s="59"/>
      <c r="S141" s="59"/>
      <c r="T141" s="60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T141" s="3" t="s">
        <v>126</v>
      </c>
      <c r="AU141" s="3" t="s">
        <v>86</v>
      </c>
    </row>
    <row r="142" spans="1:65" s="25" customFormat="1" ht="29.25" x14ac:dyDescent="0.2">
      <c r="A142" s="19"/>
      <c r="B142" s="20"/>
      <c r="C142" s="21"/>
      <c r="D142" s="197" t="s">
        <v>127</v>
      </c>
      <c r="E142" s="21"/>
      <c r="F142" s="201" t="s">
        <v>162</v>
      </c>
      <c r="G142" s="21"/>
      <c r="H142" s="21"/>
      <c r="I142" s="21"/>
      <c r="J142" s="21"/>
      <c r="K142" s="21"/>
      <c r="L142" s="24"/>
      <c r="M142" s="199"/>
      <c r="N142" s="200"/>
      <c r="O142" s="59"/>
      <c r="P142" s="59"/>
      <c r="Q142" s="59"/>
      <c r="R142" s="59"/>
      <c r="S142" s="59"/>
      <c r="T142" s="60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T142" s="3" t="s">
        <v>127</v>
      </c>
      <c r="AU142" s="3" t="s">
        <v>86</v>
      </c>
    </row>
    <row r="143" spans="1:65" s="25" customFormat="1" ht="21.6" customHeight="1" x14ac:dyDescent="0.2">
      <c r="A143" s="19"/>
      <c r="B143" s="20"/>
      <c r="C143" s="184">
        <v>3</v>
      </c>
      <c r="D143" s="184" t="s">
        <v>119</v>
      </c>
      <c r="E143" s="185" t="s">
        <v>164</v>
      </c>
      <c r="F143" s="186" t="s">
        <v>165</v>
      </c>
      <c r="G143" s="187" t="s">
        <v>136</v>
      </c>
      <c r="H143" s="188">
        <v>1</v>
      </c>
      <c r="I143" s="189"/>
      <c r="J143" s="190">
        <f>ROUND(I143*H143,2)</f>
        <v>0</v>
      </c>
      <c r="K143" s="186"/>
      <c r="L143" s="24"/>
      <c r="M143" s="191"/>
      <c r="N143" s="192" t="s">
        <v>43</v>
      </c>
      <c r="O143" s="59"/>
      <c r="P143" s="193">
        <f>O143*H143</f>
        <v>0</v>
      </c>
      <c r="Q143" s="193">
        <v>0</v>
      </c>
      <c r="R143" s="193">
        <f>Q143*H143</f>
        <v>0</v>
      </c>
      <c r="S143" s="193">
        <v>0</v>
      </c>
      <c r="T143" s="194">
        <f>S143*H143</f>
        <v>0</v>
      </c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R143" s="195" t="s">
        <v>124</v>
      </c>
      <c r="AT143" s="195" t="s">
        <v>119</v>
      </c>
      <c r="AU143" s="195" t="s">
        <v>86</v>
      </c>
      <c r="AY143" s="3" t="s">
        <v>116</v>
      </c>
      <c r="BE143" s="196">
        <f>IF(N143="základní",J143,0)</f>
        <v>0</v>
      </c>
      <c r="BF143" s="196">
        <f>IF(N143="snížená",J143,0)</f>
        <v>0</v>
      </c>
      <c r="BG143" s="196">
        <f>IF(N143="zákl. přenesená",J143,0)</f>
        <v>0</v>
      </c>
      <c r="BH143" s="196">
        <f>IF(N143="sníž. přenesená",J143,0)</f>
        <v>0</v>
      </c>
      <c r="BI143" s="196">
        <f>IF(N143="nulová",J143,0)</f>
        <v>0</v>
      </c>
      <c r="BJ143" s="3" t="s">
        <v>20</v>
      </c>
      <c r="BK143" s="196">
        <f>ROUND(I143*H143,2)</f>
        <v>0</v>
      </c>
      <c r="BL143" s="3" t="s">
        <v>124</v>
      </c>
      <c r="BM143" s="195" t="s">
        <v>166</v>
      </c>
    </row>
    <row r="144" spans="1:65" s="25" customFormat="1" ht="19.5" x14ac:dyDescent="0.2">
      <c r="A144" s="19"/>
      <c r="B144" s="20"/>
      <c r="C144" s="21"/>
      <c r="D144" s="197" t="s">
        <v>126</v>
      </c>
      <c r="E144" s="21"/>
      <c r="F144" s="198" t="s">
        <v>165</v>
      </c>
      <c r="G144" s="21"/>
      <c r="H144" s="21"/>
      <c r="I144" s="21"/>
      <c r="J144" s="21"/>
      <c r="K144" s="21"/>
      <c r="L144" s="24"/>
      <c r="M144" s="199"/>
      <c r="N144" s="200"/>
      <c r="O144" s="59"/>
      <c r="P144" s="59"/>
      <c r="Q144" s="59"/>
      <c r="R144" s="59"/>
      <c r="S144" s="59"/>
      <c r="T144" s="60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T144" s="3" t="s">
        <v>126</v>
      </c>
      <c r="AU144" s="3" t="s">
        <v>86</v>
      </c>
    </row>
    <row r="145" spans="1:65" s="25" customFormat="1" ht="29.25" x14ac:dyDescent="0.2">
      <c r="A145" s="19"/>
      <c r="B145" s="20"/>
      <c r="C145" s="21"/>
      <c r="D145" s="197" t="s">
        <v>127</v>
      </c>
      <c r="E145" s="21"/>
      <c r="F145" s="201" t="s">
        <v>162</v>
      </c>
      <c r="G145" s="21"/>
      <c r="H145" s="21"/>
      <c r="I145" s="21"/>
      <c r="J145" s="21"/>
      <c r="K145" s="21"/>
      <c r="L145" s="24"/>
      <c r="M145" s="199"/>
      <c r="N145" s="200"/>
      <c r="O145" s="59"/>
      <c r="P145" s="59"/>
      <c r="Q145" s="59"/>
      <c r="R145" s="59"/>
      <c r="S145" s="59"/>
      <c r="T145" s="60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T145" s="3" t="s">
        <v>127</v>
      </c>
      <c r="AU145" s="3" t="s">
        <v>86</v>
      </c>
    </row>
    <row r="146" spans="1:65" s="25" customFormat="1" ht="14.45" customHeight="1" x14ac:dyDescent="0.2">
      <c r="A146" s="19"/>
      <c r="B146" s="20"/>
      <c r="C146" s="184">
        <v>4</v>
      </c>
      <c r="D146" s="184" t="s">
        <v>119</v>
      </c>
      <c r="E146" s="185" t="s">
        <v>167</v>
      </c>
      <c r="F146" s="186" t="s">
        <v>168</v>
      </c>
      <c r="G146" s="187" t="s">
        <v>136</v>
      </c>
      <c r="H146" s="188">
        <v>1</v>
      </c>
      <c r="I146" s="189"/>
      <c r="J146" s="190">
        <f>ROUND(I146*H146,2)</f>
        <v>0</v>
      </c>
      <c r="K146" s="186"/>
      <c r="L146" s="24"/>
      <c r="M146" s="191"/>
      <c r="N146" s="192" t="s">
        <v>43</v>
      </c>
      <c r="O146" s="59"/>
      <c r="P146" s="193">
        <f>O146*H146</f>
        <v>0</v>
      </c>
      <c r="Q146" s="193">
        <v>0</v>
      </c>
      <c r="R146" s="193">
        <f>Q146*H146</f>
        <v>0</v>
      </c>
      <c r="S146" s="193">
        <v>0</v>
      </c>
      <c r="T146" s="194">
        <f>S146*H146</f>
        <v>0</v>
      </c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R146" s="195" t="s">
        <v>124</v>
      </c>
      <c r="AT146" s="195" t="s">
        <v>119</v>
      </c>
      <c r="AU146" s="195" t="s">
        <v>86</v>
      </c>
      <c r="AY146" s="3" t="s">
        <v>116</v>
      </c>
      <c r="BE146" s="196">
        <f>IF(N146="základní",J146,0)</f>
        <v>0</v>
      </c>
      <c r="BF146" s="196">
        <f>IF(N146="snížená",J146,0)</f>
        <v>0</v>
      </c>
      <c r="BG146" s="196">
        <f>IF(N146="zákl. přenesená",J146,0)</f>
        <v>0</v>
      </c>
      <c r="BH146" s="196">
        <f>IF(N146="sníž. přenesená",J146,0)</f>
        <v>0</v>
      </c>
      <c r="BI146" s="196">
        <f>IF(N146="nulová",J146,0)</f>
        <v>0</v>
      </c>
      <c r="BJ146" s="3" t="s">
        <v>20</v>
      </c>
      <c r="BK146" s="196">
        <f>ROUND(I146*H146,2)</f>
        <v>0</v>
      </c>
      <c r="BL146" s="3" t="s">
        <v>124</v>
      </c>
      <c r="BM146" s="195" t="s">
        <v>169</v>
      </c>
    </row>
    <row r="147" spans="1:65" s="25" customFormat="1" x14ac:dyDescent="0.2">
      <c r="A147" s="19"/>
      <c r="B147" s="20"/>
      <c r="C147" s="21"/>
      <c r="D147" s="197" t="s">
        <v>126</v>
      </c>
      <c r="E147" s="21"/>
      <c r="F147" s="198" t="s">
        <v>168</v>
      </c>
      <c r="G147" s="21"/>
      <c r="H147" s="21"/>
      <c r="I147" s="21"/>
      <c r="J147" s="21"/>
      <c r="K147" s="21"/>
      <c r="L147" s="24"/>
      <c r="M147" s="199"/>
      <c r="N147" s="200"/>
      <c r="O147" s="59"/>
      <c r="P147" s="59"/>
      <c r="Q147" s="59"/>
      <c r="R147" s="59"/>
      <c r="S147" s="59"/>
      <c r="T147" s="60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T147" s="3" t="s">
        <v>126</v>
      </c>
      <c r="AU147" s="3" t="s">
        <v>86</v>
      </c>
    </row>
    <row r="148" spans="1:65" s="25" customFormat="1" ht="29.25" x14ac:dyDescent="0.2">
      <c r="A148" s="19"/>
      <c r="B148" s="20"/>
      <c r="C148" s="21"/>
      <c r="D148" s="197" t="s">
        <v>127</v>
      </c>
      <c r="E148" s="21"/>
      <c r="F148" s="201" t="s">
        <v>162</v>
      </c>
      <c r="G148" s="21"/>
      <c r="H148" s="21"/>
      <c r="I148" s="21"/>
      <c r="J148" s="21"/>
      <c r="K148" s="21"/>
      <c r="L148" s="24"/>
      <c r="M148" s="199"/>
      <c r="N148" s="200"/>
      <c r="O148" s="59"/>
      <c r="P148" s="59"/>
      <c r="Q148" s="59"/>
      <c r="R148" s="59"/>
      <c r="S148" s="59"/>
      <c r="T148" s="60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T148" s="3" t="s">
        <v>127</v>
      </c>
      <c r="AU148" s="3" t="s">
        <v>86</v>
      </c>
    </row>
    <row r="149" spans="1:65" s="168" customFormat="1" ht="12.75" hidden="1" customHeight="1" x14ac:dyDescent="0.2">
      <c r="B149" s="169"/>
      <c r="C149" s="170"/>
      <c r="D149" s="171" t="s">
        <v>77</v>
      </c>
      <c r="E149" s="182" t="s">
        <v>170</v>
      </c>
      <c r="F149" s="182" t="s">
        <v>171</v>
      </c>
      <c r="G149" s="170"/>
      <c r="H149" s="170"/>
      <c r="I149" s="170"/>
      <c r="J149" s="183">
        <f>BK149</f>
        <v>0</v>
      </c>
      <c r="K149" s="170"/>
      <c r="L149" s="174"/>
      <c r="M149" s="175"/>
      <c r="N149" s="176"/>
      <c r="O149" s="176"/>
      <c r="P149" s="177">
        <f>SUM(P150:P152)</f>
        <v>0</v>
      </c>
      <c r="Q149" s="176"/>
      <c r="R149" s="177">
        <f>SUM(R150:R152)</f>
        <v>0</v>
      </c>
      <c r="S149" s="176"/>
      <c r="T149" s="178">
        <f>SUM(T150:T152)</f>
        <v>0</v>
      </c>
      <c r="AR149" s="179" t="s">
        <v>115</v>
      </c>
      <c r="AT149" s="180" t="s">
        <v>77</v>
      </c>
      <c r="AU149" s="180" t="s">
        <v>20</v>
      </c>
      <c r="AY149" s="179" t="s">
        <v>116</v>
      </c>
      <c r="BK149" s="181">
        <f>SUM(BK150:BK152)</f>
        <v>0</v>
      </c>
    </row>
    <row r="150" spans="1:65" s="25" customFormat="1" ht="12.75" hidden="1" customHeight="1" x14ac:dyDescent="0.2">
      <c r="A150" s="19"/>
      <c r="B150" s="20"/>
      <c r="C150" s="184" t="s">
        <v>172</v>
      </c>
      <c r="D150" s="184" t="s">
        <v>119</v>
      </c>
      <c r="E150" s="185" t="s">
        <v>173</v>
      </c>
      <c r="F150" s="186" t="s">
        <v>174</v>
      </c>
      <c r="G150" s="187" t="s">
        <v>136</v>
      </c>
      <c r="H150" s="188">
        <v>1</v>
      </c>
      <c r="I150" s="244"/>
      <c r="J150" s="190">
        <f>ROUND(I150*H150,2)</f>
        <v>0</v>
      </c>
      <c r="K150" s="186" t="s">
        <v>146</v>
      </c>
      <c r="L150" s="24"/>
      <c r="M150" s="191"/>
      <c r="N150" s="192" t="s">
        <v>43</v>
      </c>
      <c r="O150" s="59"/>
      <c r="P150" s="193">
        <f>O150*H150</f>
        <v>0</v>
      </c>
      <c r="Q150" s="193">
        <v>0</v>
      </c>
      <c r="R150" s="193">
        <f>Q150*H150</f>
        <v>0</v>
      </c>
      <c r="S150" s="193">
        <v>0</v>
      </c>
      <c r="T150" s="194">
        <f>S150*H150</f>
        <v>0</v>
      </c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R150" s="195" t="s">
        <v>124</v>
      </c>
      <c r="AT150" s="195" t="s">
        <v>119</v>
      </c>
      <c r="AU150" s="195" t="s">
        <v>86</v>
      </c>
      <c r="AY150" s="3" t="s">
        <v>116</v>
      </c>
      <c r="BE150" s="196">
        <f>IF(N150="základní",J150,0)</f>
        <v>0</v>
      </c>
      <c r="BF150" s="196">
        <f>IF(N150="snížená",J150,0)</f>
        <v>0</v>
      </c>
      <c r="BG150" s="196">
        <f>IF(N150="zákl. přenesená",J150,0)</f>
        <v>0</v>
      </c>
      <c r="BH150" s="196">
        <f>IF(N150="sníž. přenesená",J150,0)</f>
        <v>0</v>
      </c>
      <c r="BI150" s="196">
        <f>IF(N150="nulová",J150,0)</f>
        <v>0</v>
      </c>
      <c r="BJ150" s="3" t="s">
        <v>20</v>
      </c>
      <c r="BK150" s="196">
        <f>ROUND(I150*H150,2)</f>
        <v>0</v>
      </c>
      <c r="BL150" s="3" t="s">
        <v>124</v>
      </c>
      <c r="BM150" s="195" t="s">
        <v>175</v>
      </c>
    </row>
    <row r="151" spans="1:65" s="25" customFormat="1" hidden="1" x14ac:dyDescent="0.2">
      <c r="A151" s="19"/>
      <c r="B151" s="20"/>
      <c r="C151" s="21"/>
      <c r="D151" s="197" t="s">
        <v>126</v>
      </c>
      <c r="E151" s="21"/>
      <c r="F151" s="198" t="s">
        <v>174</v>
      </c>
      <c r="G151" s="21"/>
      <c r="H151" s="21"/>
      <c r="I151" s="21"/>
      <c r="J151" s="21"/>
      <c r="K151" s="21"/>
      <c r="L151" s="24"/>
      <c r="M151" s="199"/>
      <c r="N151" s="200"/>
      <c r="O151" s="59"/>
      <c r="P151" s="59"/>
      <c r="Q151" s="59"/>
      <c r="R151" s="59"/>
      <c r="S151" s="59"/>
      <c r="T151" s="60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T151" s="3" t="s">
        <v>126</v>
      </c>
      <c r="AU151" s="3" t="s">
        <v>86</v>
      </c>
    </row>
    <row r="152" spans="1:65" s="25" customFormat="1" ht="19.5" hidden="1" x14ac:dyDescent="0.2">
      <c r="A152" s="19"/>
      <c r="B152" s="20"/>
      <c r="C152" s="21"/>
      <c r="D152" s="197" t="s">
        <v>127</v>
      </c>
      <c r="E152" s="21"/>
      <c r="F152" s="201" t="s">
        <v>176</v>
      </c>
      <c r="G152" s="21"/>
      <c r="H152" s="21"/>
      <c r="I152" s="21"/>
      <c r="J152" s="21"/>
      <c r="K152" s="21"/>
      <c r="L152" s="24"/>
      <c r="M152" s="202"/>
      <c r="N152" s="203"/>
      <c r="O152" s="204"/>
      <c r="P152" s="204"/>
      <c r="Q152" s="204"/>
      <c r="R152" s="204"/>
      <c r="S152" s="204"/>
      <c r="T152" s="205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T152" s="3" t="s">
        <v>127</v>
      </c>
      <c r="AU152" s="3" t="s">
        <v>86</v>
      </c>
    </row>
    <row r="153" spans="1:65" s="25" customFormat="1" ht="6.95" customHeight="1" x14ac:dyDescent="0.2">
      <c r="A153" s="19"/>
      <c r="B153" s="41"/>
      <c r="C153" s="42"/>
      <c r="D153" s="42"/>
      <c r="E153" s="42"/>
      <c r="F153" s="42"/>
      <c r="G153" s="42"/>
      <c r="H153" s="42"/>
      <c r="I153" s="42"/>
      <c r="J153" s="42"/>
      <c r="K153" s="42"/>
      <c r="L153" s="24"/>
      <c r="M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</row>
  </sheetData>
  <sheetProtection algorithmName="SHA-512" hashValue="IuD/qAKMVLNqQNbsLEJn6KmxF+MydgJoMQUgdyA8NPXhePRktAmjX5IMQjslvbqWk/kLwIsZ9p6htrOZrbMd/A==" saltValue="xtCh/kvU+duIF3XxWfL8TQ==" spinCount="100000" sheet="1" selectLockedCells="1"/>
  <autoFilter ref="C117:K152" xr:uid="{00000000-0009-0000-0000-000001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.51180555555555551" footer="0"/>
  <pageSetup paperSize="9" firstPageNumber="0" fitToHeight="100" orientation="portrait" horizontalDpi="300" verticalDpi="300" r:id="rId1"/>
  <headerFooter alignWithMargins="0">
    <oddFooter>&amp;C&amp;"Arial CE,Běžné"&amp;8Strana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99"/>
  <sheetViews>
    <sheetView showGridLines="0" zoomScaleNormal="100" workbookViewId="0">
      <selection activeCell="J17" sqref="J17"/>
    </sheetView>
  </sheetViews>
  <sheetFormatPr defaultColWidth="6.85546875" defaultRowHeight="11.25" x14ac:dyDescent="0.2"/>
  <cols>
    <col min="1" max="1" width="5.7109375" style="8" customWidth="1"/>
    <col min="2" max="2" width="1.140625" style="8" customWidth="1"/>
    <col min="3" max="3" width="2.85546875" style="8" customWidth="1"/>
    <col min="4" max="4" width="3" style="8" customWidth="1"/>
    <col min="5" max="5" width="11.85546875" style="8" customWidth="1"/>
    <col min="6" max="6" width="35" style="8" customWidth="1"/>
    <col min="7" max="7" width="4.85546875" style="8" customWidth="1"/>
    <col min="8" max="8" width="7.85546875" style="8" customWidth="1"/>
    <col min="9" max="11" width="13.85546875" style="8" customWidth="1"/>
    <col min="12" max="12" width="6.42578125" style="1" customWidth="1"/>
    <col min="13" max="21" width="0" style="1" hidden="1" customWidth="1"/>
    <col min="22" max="22" width="8.42578125" style="1" customWidth="1"/>
    <col min="23" max="23" width="11.28515625" style="1" customWidth="1"/>
    <col min="24" max="24" width="8.42578125" style="1" customWidth="1"/>
    <col min="25" max="25" width="10.28515625" style="1" customWidth="1"/>
    <col min="26" max="26" width="7.5703125" style="1" customWidth="1"/>
    <col min="27" max="27" width="10.28515625" style="1" customWidth="1"/>
    <col min="28" max="28" width="11.28515625" style="1" customWidth="1"/>
    <col min="29" max="29" width="7.5703125" style="1" customWidth="1"/>
    <col min="30" max="30" width="10.28515625" style="1" customWidth="1"/>
    <col min="31" max="31" width="11.28515625" style="1" customWidth="1"/>
    <col min="32" max="43" width="6.85546875" style="1"/>
    <col min="44" max="65" width="0" style="1" hidden="1" customWidth="1"/>
    <col min="66" max="16384" width="6.85546875" style="1"/>
  </cols>
  <sheetData>
    <row r="2" spans="1:46" ht="36.950000000000003" customHeight="1" x14ac:dyDescent="0.2"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AT2" s="3" t="s">
        <v>90</v>
      </c>
    </row>
    <row r="3" spans="1:46" ht="6.95" customHeight="1" x14ac:dyDescent="0.2">
      <c r="B3" s="4"/>
      <c r="C3" s="5"/>
      <c r="D3" s="5"/>
      <c r="E3" s="5"/>
      <c r="F3" s="5"/>
      <c r="G3" s="5"/>
      <c r="H3" s="5"/>
      <c r="I3" s="5"/>
      <c r="J3" s="5"/>
      <c r="K3" s="5"/>
      <c r="L3" s="6"/>
      <c r="AT3" s="3" t="s">
        <v>86</v>
      </c>
    </row>
    <row r="4" spans="1:46" ht="24.95" customHeight="1" x14ac:dyDescent="0.2">
      <c r="B4" s="7"/>
      <c r="D4" s="9" t="s">
        <v>91</v>
      </c>
      <c r="L4" s="6"/>
      <c r="M4" s="100" t="s">
        <v>9</v>
      </c>
      <c r="AT4" s="3" t="s">
        <v>3</v>
      </c>
    </row>
    <row r="5" spans="1:46" ht="6.95" customHeight="1" x14ac:dyDescent="0.2">
      <c r="B5" s="7"/>
      <c r="L5" s="6"/>
    </row>
    <row r="6" spans="1:46" ht="12" customHeight="1" x14ac:dyDescent="0.2">
      <c r="B6" s="7"/>
      <c r="D6" s="14" t="s">
        <v>15</v>
      </c>
      <c r="L6" s="6"/>
    </row>
    <row r="7" spans="1:46" ht="14.45" customHeight="1" x14ac:dyDescent="0.2">
      <c r="B7" s="7"/>
      <c r="E7" s="269" t="str">
        <f>'Rekapitulace stavby'!K6</f>
        <v>Revitalizace lesoparku Nad Jizerou II. etapa 2. část</v>
      </c>
      <c r="F7" s="269"/>
      <c r="G7" s="269"/>
      <c r="H7" s="269"/>
      <c r="L7" s="6"/>
    </row>
    <row r="8" spans="1:46" s="25" customFormat="1" ht="12" customHeight="1" x14ac:dyDescent="0.2">
      <c r="A8" s="21"/>
      <c r="B8" s="20"/>
      <c r="C8" s="21"/>
      <c r="D8" s="14" t="s">
        <v>92</v>
      </c>
      <c r="E8" s="21"/>
      <c r="F8" s="21"/>
      <c r="G8" s="21"/>
      <c r="H8" s="21"/>
      <c r="I8" s="21"/>
      <c r="J8" s="21"/>
      <c r="K8" s="21"/>
      <c r="L8" s="38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pans="1:46" s="25" customFormat="1" ht="14.45" customHeight="1" x14ac:dyDescent="0.2">
      <c r="A9" s="21"/>
      <c r="B9" s="20"/>
      <c r="C9" s="21"/>
      <c r="D9" s="21"/>
      <c r="E9" s="256" t="s">
        <v>177</v>
      </c>
      <c r="F9" s="256"/>
      <c r="G9" s="256"/>
      <c r="H9" s="256"/>
      <c r="I9" s="21"/>
      <c r="J9" s="21"/>
      <c r="K9" s="21"/>
      <c r="L9" s="38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46" s="25" customFormat="1" x14ac:dyDescent="0.2">
      <c r="A10" s="21"/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38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46" s="25" customFormat="1" ht="12" customHeight="1" x14ac:dyDescent="0.2">
      <c r="A11" s="21"/>
      <c r="B11" s="20"/>
      <c r="C11" s="21"/>
      <c r="D11" s="14" t="s">
        <v>18</v>
      </c>
      <c r="E11" s="21"/>
      <c r="F11" s="15"/>
      <c r="G11" s="21"/>
      <c r="H11" s="21"/>
      <c r="I11" s="14" t="s">
        <v>19</v>
      </c>
      <c r="J11" s="15"/>
      <c r="K11" s="21"/>
      <c r="L11" s="38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46" s="25" customFormat="1" ht="12" customHeight="1" x14ac:dyDescent="0.2">
      <c r="A12" s="21"/>
      <c r="B12" s="20"/>
      <c r="C12" s="21"/>
      <c r="D12" s="14" t="s">
        <v>21</v>
      </c>
      <c r="E12" s="21"/>
      <c r="F12" s="15" t="s">
        <v>22</v>
      </c>
      <c r="G12" s="21"/>
      <c r="H12" s="21"/>
      <c r="I12" s="14" t="s">
        <v>23</v>
      </c>
      <c r="J12" s="132" t="str">
        <f>'Rekapitulace stavby'!AN8</f>
        <v>7. 1. 2020</v>
      </c>
      <c r="K12" s="21"/>
      <c r="L12" s="38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46" s="25" customFormat="1" ht="10.9" customHeight="1" x14ac:dyDescent="0.2">
      <c r="A13" s="21"/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38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46" s="25" customFormat="1" ht="12" customHeight="1" x14ac:dyDescent="0.2">
      <c r="A14" s="21"/>
      <c r="B14" s="20"/>
      <c r="C14" s="21"/>
      <c r="D14" s="14" t="s">
        <v>27</v>
      </c>
      <c r="E14" s="21"/>
      <c r="F14" s="21"/>
      <c r="G14" s="21"/>
      <c r="H14" s="21"/>
      <c r="I14" s="14" t="s">
        <v>28</v>
      </c>
      <c r="J14" s="15"/>
      <c r="K14" s="21"/>
      <c r="L14" s="38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pans="1:46" s="25" customFormat="1" ht="18" customHeight="1" x14ac:dyDescent="0.2">
      <c r="A15" s="21"/>
      <c r="B15" s="20"/>
      <c r="C15" s="21"/>
      <c r="D15" s="21"/>
      <c r="E15" s="15" t="s">
        <v>29</v>
      </c>
      <c r="F15" s="21"/>
      <c r="G15" s="21"/>
      <c r="H15" s="21"/>
      <c r="I15" s="14" t="s">
        <v>30</v>
      </c>
      <c r="J15" s="15"/>
      <c r="K15" s="21"/>
      <c r="L15" s="38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pans="1:46" s="25" customFormat="1" ht="6.95" customHeight="1" x14ac:dyDescent="0.2">
      <c r="A16" s="21"/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38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s="25" customFormat="1" ht="12" customHeight="1" x14ac:dyDescent="0.2">
      <c r="A17" s="21"/>
      <c r="B17" s="20"/>
      <c r="C17" s="21"/>
      <c r="D17" s="14" t="s">
        <v>31</v>
      </c>
      <c r="E17" s="21"/>
      <c r="F17" s="21"/>
      <c r="G17" s="21"/>
      <c r="H17" s="21"/>
      <c r="I17" s="14" t="s">
        <v>28</v>
      </c>
      <c r="J17" s="16" t="str">
        <f>'Rekapitulace stavby'!AN13</f>
        <v>Vyplň údaj</v>
      </c>
      <c r="K17" s="21"/>
      <c r="L17" s="38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1" s="25" customFormat="1" ht="18" customHeight="1" x14ac:dyDescent="0.2">
      <c r="A18" s="21"/>
      <c r="B18" s="20"/>
      <c r="C18" s="21"/>
      <c r="D18" s="21"/>
      <c r="E18" s="272" t="str">
        <f>'Rekapitulace stavby'!E14</f>
        <v>Vyplň údaj</v>
      </c>
      <c r="F18" s="272"/>
      <c r="G18" s="272"/>
      <c r="H18" s="272"/>
      <c r="I18" s="14" t="s">
        <v>30</v>
      </c>
      <c r="J18" s="16" t="str">
        <f>'Rekapitulace stavby'!AN14</f>
        <v>Vyplň údaj</v>
      </c>
      <c r="K18" s="21"/>
      <c r="L18" s="38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s="25" customFormat="1" ht="6.95" customHeight="1" x14ac:dyDescent="0.2">
      <c r="A19" s="21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38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1" s="25" customFormat="1" ht="12" customHeight="1" x14ac:dyDescent="0.2">
      <c r="A20" s="21"/>
      <c r="B20" s="20"/>
      <c r="C20" s="21"/>
      <c r="D20" s="14" t="s">
        <v>33</v>
      </c>
      <c r="E20" s="21"/>
      <c r="F20" s="21"/>
      <c r="G20" s="21"/>
      <c r="H20" s="21"/>
      <c r="I20" s="14" t="s">
        <v>28</v>
      </c>
      <c r="J20" s="15"/>
      <c r="K20" s="21"/>
      <c r="L20" s="38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 s="25" customFormat="1" ht="18" customHeight="1" x14ac:dyDescent="0.2">
      <c r="A21" s="21"/>
      <c r="B21" s="20"/>
      <c r="C21" s="21"/>
      <c r="D21" s="21"/>
      <c r="E21" s="15" t="s">
        <v>34</v>
      </c>
      <c r="F21" s="21"/>
      <c r="G21" s="21"/>
      <c r="H21" s="21"/>
      <c r="I21" s="14" t="s">
        <v>30</v>
      </c>
      <c r="J21" s="15"/>
      <c r="K21" s="21"/>
      <c r="L21" s="38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pans="1:31" s="25" customFormat="1" ht="6.95" customHeight="1" x14ac:dyDescent="0.2">
      <c r="A22" s="21"/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38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s="25" customFormat="1" ht="12" customHeight="1" x14ac:dyDescent="0.2">
      <c r="A23" s="21"/>
      <c r="B23" s="20"/>
      <c r="C23" s="21"/>
      <c r="D23" s="14" t="s">
        <v>36</v>
      </c>
      <c r="E23" s="21"/>
      <c r="F23" s="21"/>
      <c r="G23" s="21"/>
      <c r="H23" s="21"/>
      <c r="I23" s="14" t="s">
        <v>28</v>
      </c>
      <c r="J23" s="15"/>
      <c r="K23" s="21"/>
      <c r="L23" s="38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s="25" customFormat="1" ht="18" customHeight="1" x14ac:dyDescent="0.2">
      <c r="A24" s="21"/>
      <c r="B24" s="20"/>
      <c r="C24" s="21"/>
      <c r="D24" s="21"/>
      <c r="E24" s="15" t="s">
        <v>34</v>
      </c>
      <c r="F24" s="21"/>
      <c r="G24" s="21"/>
      <c r="H24" s="21"/>
      <c r="I24" s="14" t="s">
        <v>30</v>
      </c>
      <c r="J24" s="15"/>
      <c r="K24" s="21"/>
      <c r="L24" s="38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 s="25" customFormat="1" ht="6.95" customHeight="1" x14ac:dyDescent="0.2">
      <c r="A25" s="21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38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pans="1:31" s="25" customFormat="1" ht="12" customHeight="1" x14ac:dyDescent="0.2">
      <c r="A26" s="21"/>
      <c r="B26" s="20"/>
      <c r="C26" s="21"/>
      <c r="D26" s="14" t="s">
        <v>37</v>
      </c>
      <c r="E26" s="21"/>
      <c r="F26" s="21"/>
      <c r="G26" s="21"/>
      <c r="H26" s="21"/>
      <c r="I26" s="21"/>
      <c r="J26" s="21"/>
      <c r="K26" s="21"/>
      <c r="L26" s="38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1" s="107" customFormat="1" ht="14.45" customHeight="1" x14ac:dyDescent="0.2">
      <c r="A27" s="206"/>
      <c r="B27" s="207"/>
      <c r="C27" s="206"/>
      <c r="D27" s="206"/>
      <c r="E27" s="266"/>
      <c r="F27" s="266"/>
      <c r="G27" s="266"/>
      <c r="H27" s="266"/>
      <c r="I27" s="206"/>
      <c r="J27" s="206"/>
      <c r="K27" s="206"/>
      <c r="L27" s="106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</row>
    <row r="28" spans="1:31" s="25" customFormat="1" ht="6.95" customHeight="1" x14ac:dyDescent="0.2">
      <c r="A28" s="21"/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38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s="25" customFormat="1" ht="6.95" customHeight="1" x14ac:dyDescent="0.2">
      <c r="A29" s="21"/>
      <c r="B29" s="20"/>
      <c r="C29" s="21"/>
      <c r="D29" s="67"/>
      <c r="E29" s="67"/>
      <c r="F29" s="67"/>
      <c r="G29" s="67"/>
      <c r="H29" s="67"/>
      <c r="I29" s="67"/>
      <c r="J29" s="67"/>
      <c r="K29" s="67"/>
      <c r="L29" s="38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pans="1:31" s="25" customFormat="1" ht="25.5" customHeight="1" x14ac:dyDescent="0.2">
      <c r="A30" s="21"/>
      <c r="B30" s="20"/>
      <c r="C30" s="21"/>
      <c r="D30" s="208" t="s">
        <v>38</v>
      </c>
      <c r="E30" s="21"/>
      <c r="F30" s="21"/>
      <c r="G30" s="21"/>
      <c r="H30" s="21"/>
      <c r="I30" s="21"/>
      <c r="J30" s="138">
        <f>ROUND(J122, 2)</f>
        <v>0</v>
      </c>
      <c r="K30" s="21"/>
      <c r="L30" s="38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pans="1:31" s="25" customFormat="1" ht="6.95" customHeight="1" x14ac:dyDescent="0.2">
      <c r="A31" s="21"/>
      <c r="B31" s="20"/>
      <c r="C31" s="21"/>
      <c r="D31" s="67"/>
      <c r="E31" s="67"/>
      <c r="F31" s="67"/>
      <c r="G31" s="67"/>
      <c r="H31" s="67"/>
      <c r="I31" s="67"/>
      <c r="J31" s="67"/>
      <c r="K31" s="67"/>
      <c r="L31" s="38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s="25" customFormat="1" ht="14.45" customHeight="1" x14ac:dyDescent="0.2">
      <c r="A32" s="21"/>
      <c r="B32" s="20"/>
      <c r="C32" s="21"/>
      <c r="D32" s="21"/>
      <c r="E32" s="21"/>
      <c r="F32" s="209" t="s">
        <v>40</v>
      </c>
      <c r="G32" s="21"/>
      <c r="H32" s="21"/>
      <c r="I32" s="209" t="s">
        <v>39</v>
      </c>
      <c r="J32" s="209" t="s">
        <v>41</v>
      </c>
      <c r="K32" s="21"/>
      <c r="L32" s="38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s="25" customFormat="1" ht="14.45" customHeight="1" x14ac:dyDescent="0.2">
      <c r="A33" s="21"/>
      <c r="B33" s="20"/>
      <c r="C33" s="21"/>
      <c r="D33" s="210" t="s">
        <v>42</v>
      </c>
      <c r="E33" s="14" t="s">
        <v>43</v>
      </c>
      <c r="F33" s="211">
        <f>ROUND((SUM(BE122:BE198)),  2)</f>
        <v>0</v>
      </c>
      <c r="G33" s="21"/>
      <c r="H33" s="21"/>
      <c r="I33" s="243">
        <v>0.21000000000000002</v>
      </c>
      <c r="J33" s="211">
        <f>ROUND(((SUM(BE122:BE198))*I33),  2)</f>
        <v>0</v>
      </c>
      <c r="K33" s="21"/>
      <c r="L33" s="38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s="25" customFormat="1" ht="14.45" customHeight="1" x14ac:dyDescent="0.2">
      <c r="A34" s="21"/>
      <c r="B34" s="20"/>
      <c r="C34" s="21"/>
      <c r="D34" s="21"/>
      <c r="E34" s="14" t="s">
        <v>44</v>
      </c>
      <c r="F34" s="211">
        <f>ROUND((SUM(BF122:BF198)),  2)</f>
        <v>0</v>
      </c>
      <c r="G34" s="21"/>
      <c r="H34" s="21"/>
      <c r="I34" s="243">
        <v>0.15000000000000002</v>
      </c>
      <c r="J34" s="211">
        <f>ROUND(((SUM(BF122:BF198))*I34),  2)</f>
        <v>0</v>
      </c>
      <c r="K34" s="21"/>
      <c r="L34" s="38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 s="25" customFormat="1" ht="12.75" hidden="1" customHeight="1" x14ac:dyDescent="0.2">
      <c r="A35" s="21"/>
      <c r="B35" s="20"/>
      <c r="C35" s="21"/>
      <c r="D35" s="21"/>
      <c r="E35" s="14" t="s">
        <v>45</v>
      </c>
      <c r="F35" s="211">
        <f>ROUND((SUM(BG122:BG198)),  2)</f>
        <v>0</v>
      </c>
      <c r="G35" s="21"/>
      <c r="H35" s="21"/>
      <c r="I35" s="243">
        <v>0.21000000000000002</v>
      </c>
      <c r="J35" s="211">
        <f>0</f>
        <v>0</v>
      </c>
      <c r="K35" s="21"/>
      <c r="L35" s="38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pans="1:31" s="25" customFormat="1" ht="12.75" hidden="1" customHeight="1" x14ac:dyDescent="0.2">
      <c r="A36" s="21"/>
      <c r="B36" s="20"/>
      <c r="C36" s="21"/>
      <c r="D36" s="21"/>
      <c r="E36" s="14" t="s">
        <v>46</v>
      </c>
      <c r="F36" s="211">
        <f>ROUND((SUM(BH122:BH198)),  2)</f>
        <v>0</v>
      </c>
      <c r="G36" s="21"/>
      <c r="H36" s="21"/>
      <c r="I36" s="243">
        <v>0.15000000000000002</v>
      </c>
      <c r="J36" s="211">
        <f>0</f>
        <v>0</v>
      </c>
      <c r="K36" s="21"/>
      <c r="L36" s="38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31" s="25" customFormat="1" ht="12.75" hidden="1" customHeight="1" x14ac:dyDescent="0.2">
      <c r="A37" s="21"/>
      <c r="B37" s="20"/>
      <c r="C37" s="21"/>
      <c r="D37" s="21"/>
      <c r="E37" s="14" t="s">
        <v>47</v>
      </c>
      <c r="F37" s="211">
        <f>ROUND((SUM(BI122:BI198)),  2)</f>
        <v>0</v>
      </c>
      <c r="G37" s="21"/>
      <c r="H37" s="21"/>
      <c r="I37" s="243">
        <v>0</v>
      </c>
      <c r="J37" s="211">
        <f>0</f>
        <v>0</v>
      </c>
      <c r="K37" s="21"/>
      <c r="L37" s="38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31" s="25" customFormat="1" ht="6.95" customHeight="1" x14ac:dyDescent="0.2">
      <c r="A38" s="21"/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38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pans="1:31" s="25" customFormat="1" ht="25.5" customHeight="1" x14ac:dyDescent="0.2">
      <c r="A39" s="21"/>
      <c r="B39" s="20"/>
      <c r="C39" s="135"/>
      <c r="D39" s="212" t="s">
        <v>48</v>
      </c>
      <c r="E39" s="61"/>
      <c r="F39" s="61"/>
      <c r="G39" s="213" t="s">
        <v>49</v>
      </c>
      <c r="H39" s="214" t="s">
        <v>50</v>
      </c>
      <c r="I39" s="61"/>
      <c r="J39" s="215">
        <f>SUM(J30:J37)</f>
        <v>0</v>
      </c>
      <c r="K39" s="216"/>
      <c r="L39" s="38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pans="1:31" s="25" customFormat="1" ht="14.45" customHeight="1" x14ac:dyDescent="0.2">
      <c r="A40" s="21"/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38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ht="14.45" customHeight="1" x14ac:dyDescent="0.2">
      <c r="B41" s="7"/>
      <c r="L41" s="6"/>
    </row>
    <row r="42" spans="1:31" ht="14.45" customHeight="1" x14ac:dyDescent="0.2">
      <c r="B42" s="7"/>
      <c r="L42" s="6"/>
    </row>
    <row r="43" spans="1:31" ht="14.45" customHeight="1" x14ac:dyDescent="0.2">
      <c r="B43" s="7"/>
      <c r="L43" s="6"/>
    </row>
    <row r="44" spans="1:31" ht="12.75" hidden="1" customHeight="1" x14ac:dyDescent="0.2">
      <c r="B44" s="7"/>
      <c r="L44" s="6"/>
    </row>
    <row r="45" spans="1:31" ht="12.75" hidden="1" customHeight="1" x14ac:dyDescent="0.2">
      <c r="B45" s="7"/>
      <c r="L45" s="6"/>
    </row>
    <row r="46" spans="1:31" ht="12.75" hidden="1" customHeight="1" x14ac:dyDescent="0.2">
      <c r="B46" s="7"/>
      <c r="L46" s="6"/>
    </row>
    <row r="47" spans="1:31" ht="14.45" customHeight="1" x14ac:dyDescent="0.2">
      <c r="B47" s="7"/>
      <c r="L47" s="6"/>
    </row>
    <row r="48" spans="1:31" ht="14.45" customHeight="1" x14ac:dyDescent="0.2">
      <c r="B48" s="7"/>
      <c r="L48" s="6"/>
    </row>
    <row r="49" spans="1:31" ht="14.45" customHeight="1" x14ac:dyDescent="0.2">
      <c r="B49" s="7"/>
      <c r="L49" s="6"/>
    </row>
    <row r="50" spans="1:31" s="25" customFormat="1" ht="14.45" customHeight="1" x14ac:dyDescent="0.2">
      <c r="A50" s="35"/>
      <c r="B50" s="34"/>
      <c r="C50" s="35"/>
      <c r="D50" s="36" t="s">
        <v>51</v>
      </c>
      <c r="E50" s="37"/>
      <c r="F50" s="37"/>
      <c r="G50" s="36" t="s">
        <v>52</v>
      </c>
      <c r="H50" s="37"/>
      <c r="I50" s="37"/>
      <c r="J50" s="37"/>
      <c r="K50" s="37"/>
      <c r="L50" s="38"/>
    </row>
    <row r="51" spans="1:31" x14ac:dyDescent="0.2">
      <c r="B51" s="7"/>
      <c r="L51" s="6"/>
    </row>
    <row r="52" spans="1:31" x14ac:dyDescent="0.2">
      <c r="B52" s="7"/>
      <c r="L52" s="6"/>
    </row>
    <row r="53" spans="1:31" x14ac:dyDescent="0.2">
      <c r="B53" s="7"/>
      <c r="L53" s="6"/>
    </row>
    <row r="54" spans="1:31" x14ac:dyDescent="0.2">
      <c r="B54" s="7"/>
      <c r="L54" s="6"/>
    </row>
    <row r="55" spans="1:31" x14ac:dyDescent="0.2">
      <c r="B55" s="7"/>
      <c r="L55" s="6"/>
    </row>
    <row r="56" spans="1:31" hidden="1" x14ac:dyDescent="0.2">
      <c r="B56" s="7"/>
      <c r="L56" s="6"/>
    </row>
    <row r="57" spans="1:31" hidden="1" x14ac:dyDescent="0.2">
      <c r="B57" s="7"/>
      <c r="L57" s="6"/>
    </row>
    <row r="58" spans="1:31" x14ac:dyDescent="0.2">
      <c r="B58" s="7"/>
      <c r="L58" s="6"/>
    </row>
    <row r="59" spans="1:31" x14ac:dyDescent="0.2">
      <c r="B59" s="7"/>
      <c r="L59" s="6"/>
    </row>
    <row r="60" spans="1:31" x14ac:dyDescent="0.2">
      <c r="B60" s="7"/>
      <c r="L60" s="6"/>
    </row>
    <row r="61" spans="1:31" s="25" customFormat="1" ht="12.75" x14ac:dyDescent="0.2">
      <c r="A61" s="21"/>
      <c r="B61" s="20"/>
      <c r="C61" s="21"/>
      <c r="D61" s="39" t="s">
        <v>53</v>
      </c>
      <c r="E61" s="23"/>
      <c r="F61" s="217" t="s">
        <v>54</v>
      </c>
      <c r="G61" s="39" t="s">
        <v>53</v>
      </c>
      <c r="H61" s="23"/>
      <c r="I61" s="23"/>
      <c r="J61" s="218" t="s">
        <v>54</v>
      </c>
      <c r="K61" s="23"/>
      <c r="L61" s="38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spans="1:31" x14ac:dyDescent="0.2">
      <c r="B62" s="7"/>
      <c r="L62" s="6"/>
    </row>
    <row r="63" spans="1:31" x14ac:dyDescent="0.2">
      <c r="B63" s="7"/>
      <c r="L63" s="6"/>
    </row>
    <row r="64" spans="1:31" x14ac:dyDescent="0.2">
      <c r="B64" s="7"/>
      <c r="L64" s="6"/>
    </row>
    <row r="65" spans="1:31" s="25" customFormat="1" ht="12.75" x14ac:dyDescent="0.2">
      <c r="A65" s="21"/>
      <c r="B65" s="20"/>
      <c r="C65" s="21"/>
      <c r="D65" s="36" t="s">
        <v>55</v>
      </c>
      <c r="E65" s="40"/>
      <c r="F65" s="40"/>
      <c r="G65" s="36" t="s">
        <v>56</v>
      </c>
      <c r="H65" s="40"/>
      <c r="I65" s="40"/>
      <c r="J65" s="40"/>
      <c r="K65" s="40"/>
      <c r="L65" s="38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spans="1:31" x14ac:dyDescent="0.2">
      <c r="B66" s="7"/>
      <c r="L66" s="6"/>
    </row>
    <row r="67" spans="1:31" x14ac:dyDescent="0.2">
      <c r="B67" s="7"/>
      <c r="L67" s="6"/>
    </row>
    <row r="68" spans="1:31" x14ac:dyDescent="0.2">
      <c r="B68" s="7"/>
      <c r="L68" s="6"/>
    </row>
    <row r="69" spans="1:31" x14ac:dyDescent="0.2">
      <c r="B69" s="7"/>
      <c r="L69" s="6"/>
    </row>
    <row r="70" spans="1:31" hidden="1" x14ac:dyDescent="0.2">
      <c r="B70" s="7"/>
      <c r="L70" s="6"/>
    </row>
    <row r="71" spans="1:31" hidden="1" x14ac:dyDescent="0.2">
      <c r="B71" s="7"/>
      <c r="L71" s="6"/>
    </row>
    <row r="72" spans="1:31" x14ac:dyDescent="0.2">
      <c r="B72" s="7"/>
      <c r="L72" s="6"/>
    </row>
    <row r="73" spans="1:31" x14ac:dyDescent="0.2">
      <c r="B73" s="7"/>
      <c r="L73" s="6"/>
    </row>
    <row r="74" spans="1:31" x14ac:dyDescent="0.2">
      <c r="B74" s="7"/>
      <c r="L74" s="6"/>
    </row>
    <row r="75" spans="1:31" x14ac:dyDescent="0.2">
      <c r="B75" s="7"/>
      <c r="L75" s="6"/>
    </row>
    <row r="76" spans="1:31" s="25" customFormat="1" ht="12.75" x14ac:dyDescent="0.2">
      <c r="A76" s="21"/>
      <c r="B76" s="20"/>
      <c r="C76" s="21"/>
      <c r="D76" s="39" t="s">
        <v>53</v>
      </c>
      <c r="E76" s="23"/>
      <c r="F76" s="217" t="s">
        <v>54</v>
      </c>
      <c r="G76" s="39" t="s">
        <v>53</v>
      </c>
      <c r="H76" s="23"/>
      <c r="I76" s="23"/>
      <c r="J76" s="218" t="s">
        <v>54</v>
      </c>
      <c r="K76" s="23"/>
      <c r="L76" s="38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pans="1:31" s="25" customFormat="1" ht="14.45" customHeight="1" x14ac:dyDescent="0.2">
      <c r="A77" s="21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8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81" spans="1:47" s="25" customFormat="1" ht="6.95" customHeight="1" x14ac:dyDescent="0.2">
      <c r="A81" s="21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8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pans="1:47" s="25" customFormat="1" ht="24.95" customHeight="1" x14ac:dyDescent="0.2">
      <c r="A82" s="21"/>
      <c r="B82" s="20"/>
      <c r="C82" s="9" t="s">
        <v>94</v>
      </c>
      <c r="D82" s="21"/>
      <c r="E82" s="21"/>
      <c r="F82" s="21"/>
      <c r="G82" s="21"/>
      <c r="H82" s="21"/>
      <c r="I82" s="21"/>
      <c r="J82" s="21"/>
      <c r="K82" s="21"/>
      <c r="L82" s="38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pans="1:47" s="25" customFormat="1" ht="6.95" customHeight="1" x14ac:dyDescent="0.2">
      <c r="A83" s="21"/>
      <c r="B83" s="20"/>
      <c r="C83" s="21"/>
      <c r="D83" s="21"/>
      <c r="E83" s="21"/>
      <c r="F83" s="21"/>
      <c r="G83" s="21"/>
      <c r="H83" s="21"/>
      <c r="I83" s="21"/>
      <c r="J83" s="21"/>
      <c r="K83" s="21"/>
      <c r="L83" s="38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pans="1:47" s="25" customFormat="1" ht="12" customHeight="1" x14ac:dyDescent="0.2">
      <c r="A84" s="21"/>
      <c r="B84" s="20"/>
      <c r="C84" s="14" t="s">
        <v>15</v>
      </c>
      <c r="D84" s="21"/>
      <c r="E84" s="21"/>
      <c r="F84" s="21"/>
      <c r="G84" s="21"/>
      <c r="H84" s="21"/>
      <c r="I84" s="21"/>
      <c r="J84" s="21"/>
      <c r="K84" s="21"/>
      <c r="L84" s="38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pans="1:47" s="25" customFormat="1" ht="14.45" customHeight="1" x14ac:dyDescent="0.2">
      <c r="A85" s="21"/>
      <c r="B85" s="20"/>
      <c r="C85" s="21"/>
      <c r="D85" s="21"/>
      <c r="E85" s="269" t="str">
        <f>E7</f>
        <v>Revitalizace lesoparku Nad Jizerou II. etapa 2. část</v>
      </c>
      <c r="F85" s="269"/>
      <c r="G85" s="269"/>
      <c r="H85" s="269"/>
      <c r="I85" s="21"/>
      <c r="J85" s="21"/>
      <c r="K85" s="21"/>
      <c r="L85" s="38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pans="1:47" s="25" customFormat="1" ht="12" customHeight="1" x14ac:dyDescent="0.2">
      <c r="A86" s="21"/>
      <c r="B86" s="20"/>
      <c r="C86" s="14" t="s">
        <v>92</v>
      </c>
      <c r="D86" s="21"/>
      <c r="E86" s="21"/>
      <c r="F86" s="21"/>
      <c r="G86" s="21"/>
      <c r="H86" s="21"/>
      <c r="I86" s="21"/>
      <c r="J86" s="21"/>
      <c r="K86" s="21"/>
      <c r="L86" s="38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</row>
    <row r="87" spans="1:47" s="25" customFormat="1" ht="14.45" customHeight="1" x14ac:dyDescent="0.2">
      <c r="A87" s="21"/>
      <c r="B87" s="20"/>
      <c r="C87" s="21"/>
      <c r="D87" s="21"/>
      <c r="E87" s="256" t="str">
        <f>E9</f>
        <v>01 - Zpřístupnění pěšinami 2.část</v>
      </c>
      <c r="F87" s="256"/>
      <c r="G87" s="256"/>
      <c r="H87" s="256"/>
      <c r="I87" s="21"/>
      <c r="J87" s="21"/>
      <c r="K87" s="21"/>
      <c r="L87" s="38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pans="1:47" s="25" customFormat="1" ht="6.95" customHeight="1" x14ac:dyDescent="0.2">
      <c r="A88" s="21"/>
      <c r="B88" s="20"/>
      <c r="C88" s="21"/>
      <c r="D88" s="21"/>
      <c r="E88" s="21"/>
      <c r="F88" s="21"/>
      <c r="G88" s="21"/>
      <c r="H88" s="21"/>
      <c r="I88" s="21"/>
      <c r="J88" s="21"/>
      <c r="K88" s="21"/>
      <c r="L88" s="38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pans="1:47" s="25" customFormat="1" ht="12" customHeight="1" x14ac:dyDescent="0.2">
      <c r="A89" s="21"/>
      <c r="B89" s="20"/>
      <c r="C89" s="14" t="s">
        <v>21</v>
      </c>
      <c r="D89" s="21"/>
      <c r="E89" s="21"/>
      <c r="F89" s="15" t="str">
        <f>F12</f>
        <v>Mnichovo Hradiště</v>
      </c>
      <c r="G89" s="21"/>
      <c r="H89" s="21"/>
      <c r="I89" s="14" t="s">
        <v>23</v>
      </c>
      <c r="J89" s="132" t="str">
        <f>IF(J12="","",J12)</f>
        <v>7. 1. 2020</v>
      </c>
      <c r="K89" s="21"/>
      <c r="L89" s="38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pans="1:47" s="25" customFormat="1" ht="6.95" customHeight="1" x14ac:dyDescent="0.2">
      <c r="A90" s="21"/>
      <c r="B90" s="20"/>
      <c r="C90" s="21"/>
      <c r="D90" s="21"/>
      <c r="E90" s="21"/>
      <c r="F90" s="21"/>
      <c r="G90" s="21"/>
      <c r="H90" s="21"/>
      <c r="I90" s="21"/>
      <c r="J90" s="21"/>
      <c r="K90" s="21"/>
      <c r="L90" s="38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pans="1:47" s="25" customFormat="1" ht="26.45" customHeight="1" x14ac:dyDescent="0.2">
      <c r="A91" s="21"/>
      <c r="B91" s="20"/>
      <c r="C91" s="14" t="s">
        <v>27</v>
      </c>
      <c r="D91" s="21"/>
      <c r="E91" s="21"/>
      <c r="F91" s="15" t="str">
        <f>E15</f>
        <v>Město Mnichovo Hradiště</v>
      </c>
      <c r="G91" s="21"/>
      <c r="H91" s="21"/>
      <c r="I91" s="14" t="s">
        <v>33</v>
      </c>
      <c r="J91" s="133" t="str">
        <f>E21</f>
        <v>Ing. Jiří Hybášek</v>
      </c>
      <c r="K91" s="21"/>
      <c r="L91" s="38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pans="1:47" s="25" customFormat="1" ht="26.45" customHeight="1" x14ac:dyDescent="0.2">
      <c r="A92" s="21"/>
      <c r="B92" s="20"/>
      <c r="C92" s="14" t="s">
        <v>31</v>
      </c>
      <c r="D92" s="21"/>
      <c r="E92" s="21"/>
      <c r="F92" s="15" t="str">
        <f>IF(E18="","",E18)</f>
        <v>Vyplň údaj</v>
      </c>
      <c r="G92" s="21"/>
      <c r="H92" s="21"/>
      <c r="I92" s="14" t="s">
        <v>36</v>
      </c>
      <c r="J92" s="133" t="str">
        <f>E24</f>
        <v>Ing. Jiří Hybášek</v>
      </c>
      <c r="K92" s="21"/>
      <c r="L92" s="38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pans="1:47" s="25" customFormat="1" ht="10.35" customHeight="1" x14ac:dyDescent="0.2">
      <c r="A93" s="21"/>
      <c r="B93" s="20"/>
      <c r="C93" s="21"/>
      <c r="D93" s="21"/>
      <c r="E93" s="21"/>
      <c r="F93" s="21"/>
      <c r="G93" s="21"/>
      <c r="H93" s="21"/>
      <c r="I93" s="21"/>
      <c r="J93" s="21"/>
      <c r="K93" s="21"/>
      <c r="L93" s="38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pans="1:47" s="25" customFormat="1" ht="29.25" customHeight="1" x14ac:dyDescent="0.2">
      <c r="A94" s="21"/>
      <c r="B94" s="20"/>
      <c r="C94" s="134" t="s">
        <v>95</v>
      </c>
      <c r="D94" s="135"/>
      <c r="E94" s="135"/>
      <c r="F94" s="135"/>
      <c r="G94" s="135"/>
      <c r="H94" s="135"/>
      <c r="I94" s="135"/>
      <c r="J94" s="136" t="s">
        <v>96</v>
      </c>
      <c r="K94" s="135"/>
      <c r="L94" s="38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pans="1:47" s="25" customFormat="1" ht="10.35" customHeight="1" x14ac:dyDescent="0.2">
      <c r="A95" s="21"/>
      <c r="B95" s="20"/>
      <c r="C95" s="21"/>
      <c r="D95" s="21"/>
      <c r="E95" s="21"/>
      <c r="F95" s="21"/>
      <c r="G95" s="21"/>
      <c r="H95" s="21"/>
      <c r="I95" s="21"/>
      <c r="J95" s="21"/>
      <c r="K95" s="21"/>
      <c r="L95" s="38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pans="1:47" s="25" customFormat="1" ht="22.9" customHeight="1" x14ac:dyDescent="0.2">
      <c r="A96" s="21"/>
      <c r="B96" s="20"/>
      <c r="C96" s="137" t="s">
        <v>97</v>
      </c>
      <c r="D96" s="21"/>
      <c r="E96" s="21"/>
      <c r="F96" s="21"/>
      <c r="G96" s="21"/>
      <c r="H96" s="21"/>
      <c r="I96" s="21"/>
      <c r="J96" s="138">
        <f>J122</f>
        <v>0</v>
      </c>
      <c r="K96" s="21"/>
      <c r="L96" s="38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U96" s="3" t="s">
        <v>98</v>
      </c>
    </row>
    <row r="97" spans="1:31" s="139" customFormat="1" ht="24.95" customHeight="1" x14ac:dyDescent="0.2">
      <c r="A97" s="141"/>
      <c r="B97" s="140"/>
      <c r="C97" s="141"/>
      <c r="D97" s="142" t="s">
        <v>178</v>
      </c>
      <c r="E97" s="143"/>
      <c r="F97" s="143"/>
      <c r="G97" s="143"/>
      <c r="H97" s="143"/>
      <c r="I97" s="143"/>
      <c r="J97" s="144">
        <f>J123</f>
        <v>0</v>
      </c>
      <c r="K97" s="141"/>
      <c r="L97" s="145"/>
    </row>
    <row r="98" spans="1:31" s="146" customFormat="1" ht="19.899999999999999" customHeight="1" x14ac:dyDescent="0.2">
      <c r="A98" s="148"/>
      <c r="B98" s="147"/>
      <c r="C98" s="148"/>
      <c r="D98" s="149" t="s">
        <v>179</v>
      </c>
      <c r="E98" s="150"/>
      <c r="F98" s="150"/>
      <c r="G98" s="150"/>
      <c r="H98" s="150"/>
      <c r="I98" s="150"/>
      <c r="J98" s="151">
        <f>J124</f>
        <v>0</v>
      </c>
      <c r="K98" s="148"/>
      <c r="L98" s="152"/>
    </row>
    <row r="99" spans="1:31" s="146" customFormat="1" ht="19.899999999999999" customHeight="1" x14ac:dyDescent="0.2">
      <c r="A99" s="148"/>
      <c r="B99" s="147"/>
      <c r="C99" s="148"/>
      <c r="D99" s="153" t="s">
        <v>180</v>
      </c>
      <c r="E99" s="154"/>
      <c r="F99" s="154"/>
      <c r="G99" s="154"/>
      <c r="H99" s="154"/>
      <c r="I99" s="154"/>
      <c r="J99" s="155">
        <f>J146</f>
        <v>0</v>
      </c>
      <c r="K99" s="148"/>
      <c r="L99" s="152"/>
    </row>
    <row r="100" spans="1:31" s="146" customFormat="1" ht="19.899999999999999" customHeight="1" x14ac:dyDescent="0.2">
      <c r="A100" s="148"/>
      <c r="B100" s="147"/>
      <c r="C100" s="148"/>
      <c r="D100" s="153" t="s">
        <v>181</v>
      </c>
      <c r="E100" s="154"/>
      <c r="F100" s="154"/>
      <c r="G100" s="154"/>
      <c r="H100" s="154"/>
      <c r="I100" s="154"/>
      <c r="J100" s="155">
        <f>J169</f>
        <v>0</v>
      </c>
      <c r="K100" s="148"/>
      <c r="L100" s="152"/>
    </row>
    <row r="101" spans="1:31" s="146" customFormat="1" ht="19.899999999999999" customHeight="1" x14ac:dyDescent="0.2">
      <c r="A101" s="148"/>
      <c r="B101" s="147"/>
      <c r="C101" s="148"/>
      <c r="D101" s="153" t="s">
        <v>182</v>
      </c>
      <c r="E101" s="154"/>
      <c r="F101" s="154"/>
      <c r="G101" s="154"/>
      <c r="H101" s="154"/>
      <c r="I101" s="154"/>
      <c r="J101" s="155">
        <f>J179</f>
        <v>0</v>
      </c>
      <c r="K101" s="148"/>
      <c r="L101" s="152"/>
    </row>
    <row r="102" spans="1:31" s="146" customFormat="1" ht="19.899999999999999" customHeight="1" x14ac:dyDescent="0.2">
      <c r="A102" s="148"/>
      <c r="B102" s="147"/>
      <c r="C102" s="148"/>
      <c r="D102" s="153" t="s">
        <v>183</v>
      </c>
      <c r="E102" s="154"/>
      <c r="F102" s="154"/>
      <c r="G102" s="154"/>
      <c r="H102" s="154"/>
      <c r="I102" s="154"/>
      <c r="J102" s="155">
        <f>J195</f>
        <v>0</v>
      </c>
      <c r="K102" s="148"/>
      <c r="L102" s="152"/>
    </row>
    <row r="103" spans="1:31" s="25" customFormat="1" ht="21.95" customHeight="1" x14ac:dyDescent="0.2">
      <c r="A103" s="21"/>
      <c r="B103" s="20"/>
      <c r="C103" s="21"/>
      <c r="D103" s="21"/>
      <c r="E103" s="21"/>
      <c r="F103" s="21"/>
      <c r="G103" s="21"/>
      <c r="H103" s="21"/>
      <c r="I103" s="21"/>
      <c r="J103" s="21"/>
      <c r="K103" s="21"/>
      <c r="L103" s="38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</row>
    <row r="104" spans="1:31" s="25" customFormat="1" ht="6.95" customHeight="1" x14ac:dyDescent="0.2">
      <c r="A104" s="21"/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38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</row>
    <row r="108" spans="1:31" s="25" customFormat="1" ht="6.95" customHeight="1" x14ac:dyDescent="0.2">
      <c r="A108" s="21"/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38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</row>
    <row r="109" spans="1:31" s="25" customFormat="1" ht="24.95" customHeight="1" x14ac:dyDescent="0.2">
      <c r="A109" s="21"/>
      <c r="B109" s="20"/>
      <c r="C109" s="9" t="s">
        <v>101</v>
      </c>
      <c r="D109" s="21"/>
      <c r="E109" s="21"/>
      <c r="F109" s="21"/>
      <c r="G109" s="21"/>
      <c r="H109" s="21"/>
      <c r="I109" s="21"/>
      <c r="J109" s="21"/>
      <c r="K109" s="21"/>
      <c r="L109" s="38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</row>
    <row r="110" spans="1:31" s="25" customFormat="1" ht="6.95" customHeight="1" x14ac:dyDescent="0.2">
      <c r="A110" s="21"/>
      <c r="B110" s="20"/>
      <c r="C110" s="21"/>
      <c r="D110" s="21"/>
      <c r="E110" s="21"/>
      <c r="F110" s="21"/>
      <c r="G110" s="21"/>
      <c r="H110" s="21"/>
      <c r="I110" s="21"/>
      <c r="J110" s="21"/>
      <c r="K110" s="21"/>
      <c r="L110" s="38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</row>
    <row r="111" spans="1:31" s="25" customFormat="1" ht="12" customHeight="1" x14ac:dyDescent="0.2">
      <c r="A111" s="21"/>
      <c r="B111" s="20"/>
      <c r="C111" s="14" t="s">
        <v>15</v>
      </c>
      <c r="D111" s="21"/>
      <c r="E111" s="21"/>
      <c r="F111" s="21"/>
      <c r="G111" s="21"/>
      <c r="H111" s="21"/>
      <c r="I111" s="21"/>
      <c r="J111" s="21"/>
      <c r="K111" s="21"/>
      <c r="L111" s="38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</row>
    <row r="112" spans="1:31" s="25" customFormat="1" ht="14.45" customHeight="1" x14ac:dyDescent="0.2">
      <c r="A112" s="21"/>
      <c r="B112" s="20"/>
      <c r="C112" s="21"/>
      <c r="D112" s="21"/>
      <c r="E112" s="269" t="str">
        <f>E7</f>
        <v>Revitalizace lesoparku Nad Jizerou II. etapa 2. část</v>
      </c>
      <c r="F112" s="269"/>
      <c r="G112" s="269"/>
      <c r="H112" s="269"/>
      <c r="I112" s="21"/>
      <c r="J112" s="21"/>
      <c r="K112" s="21"/>
      <c r="L112" s="38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</row>
    <row r="113" spans="1:65" s="25" customFormat="1" ht="12" customHeight="1" x14ac:dyDescent="0.2">
      <c r="A113" s="21"/>
      <c r="B113" s="20"/>
      <c r="C113" s="14" t="s">
        <v>92</v>
      </c>
      <c r="D113" s="21"/>
      <c r="E113" s="21"/>
      <c r="F113" s="21"/>
      <c r="G113" s="21"/>
      <c r="H113" s="21"/>
      <c r="I113" s="21"/>
      <c r="J113" s="21"/>
      <c r="K113" s="21"/>
      <c r="L113" s="38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</row>
    <row r="114" spans="1:65" s="25" customFormat="1" ht="14.45" customHeight="1" x14ac:dyDescent="0.2">
      <c r="A114" s="21"/>
      <c r="B114" s="20"/>
      <c r="C114" s="21"/>
      <c r="D114" s="21"/>
      <c r="E114" s="256" t="str">
        <f>E9</f>
        <v>01 - Zpřístupnění pěšinami 2.část</v>
      </c>
      <c r="F114" s="256"/>
      <c r="G114" s="256"/>
      <c r="H114" s="256"/>
      <c r="I114" s="21"/>
      <c r="J114" s="21"/>
      <c r="K114" s="21"/>
      <c r="L114" s="38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</row>
    <row r="115" spans="1:65" s="25" customFormat="1" ht="6.95" customHeight="1" x14ac:dyDescent="0.2">
      <c r="A115" s="21"/>
      <c r="B115" s="20"/>
      <c r="C115" s="21"/>
      <c r="D115" s="21"/>
      <c r="E115" s="21"/>
      <c r="F115" s="21"/>
      <c r="G115" s="21"/>
      <c r="H115" s="21"/>
      <c r="I115" s="21"/>
      <c r="J115" s="21"/>
      <c r="K115" s="21"/>
      <c r="L115" s="38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</row>
    <row r="116" spans="1:65" s="25" customFormat="1" ht="12" customHeight="1" x14ac:dyDescent="0.2">
      <c r="A116" s="21"/>
      <c r="B116" s="20"/>
      <c r="C116" s="14" t="s">
        <v>21</v>
      </c>
      <c r="D116" s="21"/>
      <c r="E116" s="21"/>
      <c r="F116" s="15" t="str">
        <f>F12</f>
        <v>Mnichovo Hradiště</v>
      </c>
      <c r="G116" s="21"/>
      <c r="H116" s="21"/>
      <c r="I116" s="14" t="s">
        <v>23</v>
      </c>
      <c r="J116" s="132" t="str">
        <f>IF(J12="","",J12)</f>
        <v>7. 1. 2020</v>
      </c>
      <c r="K116" s="21"/>
      <c r="L116" s="38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</row>
    <row r="117" spans="1:65" s="25" customFormat="1" ht="6.95" customHeight="1" x14ac:dyDescent="0.2">
      <c r="A117" s="21"/>
      <c r="B117" s="20"/>
      <c r="C117" s="21"/>
      <c r="D117" s="21"/>
      <c r="E117" s="21"/>
      <c r="F117" s="21"/>
      <c r="G117" s="21"/>
      <c r="H117" s="21"/>
      <c r="I117" s="21"/>
      <c r="J117" s="21"/>
      <c r="K117" s="21"/>
      <c r="L117" s="38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</row>
    <row r="118" spans="1:65" s="25" customFormat="1" ht="26.45" customHeight="1" x14ac:dyDescent="0.2">
      <c r="A118" s="21"/>
      <c r="B118" s="20"/>
      <c r="C118" s="14" t="s">
        <v>27</v>
      </c>
      <c r="D118" s="21"/>
      <c r="E118" s="21"/>
      <c r="F118" s="15" t="str">
        <f>E15</f>
        <v>Město Mnichovo Hradiště</v>
      </c>
      <c r="G118" s="21"/>
      <c r="H118" s="21"/>
      <c r="I118" s="14" t="s">
        <v>33</v>
      </c>
      <c r="J118" s="133" t="str">
        <f>E21</f>
        <v>Ing. Jiří Hybášek</v>
      </c>
      <c r="K118" s="21"/>
      <c r="L118" s="38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</row>
    <row r="119" spans="1:65" s="25" customFormat="1" ht="26.45" customHeight="1" x14ac:dyDescent="0.2">
      <c r="A119" s="21"/>
      <c r="B119" s="20"/>
      <c r="C119" s="14" t="s">
        <v>31</v>
      </c>
      <c r="D119" s="21"/>
      <c r="E119" s="21"/>
      <c r="F119" s="15" t="str">
        <f>IF(E18="","",E18)</f>
        <v>Vyplň údaj</v>
      </c>
      <c r="G119" s="21"/>
      <c r="H119" s="21"/>
      <c r="I119" s="14" t="s">
        <v>36</v>
      </c>
      <c r="J119" s="133" t="str">
        <f>E24</f>
        <v>Ing. Jiří Hybášek</v>
      </c>
      <c r="K119" s="21"/>
      <c r="L119" s="38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</row>
    <row r="120" spans="1:65" s="25" customFormat="1" ht="10.35" customHeight="1" x14ac:dyDescent="0.2">
      <c r="A120" s="21"/>
      <c r="B120" s="20"/>
      <c r="C120" s="21"/>
      <c r="D120" s="21"/>
      <c r="E120" s="21"/>
      <c r="F120" s="21"/>
      <c r="G120" s="21"/>
      <c r="H120" s="21"/>
      <c r="I120" s="21"/>
      <c r="J120" s="21"/>
      <c r="K120" s="21"/>
      <c r="L120" s="38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1" spans="1:65" s="162" customFormat="1" ht="29.25" customHeight="1" x14ac:dyDescent="0.2">
      <c r="A121" s="219"/>
      <c r="B121" s="157"/>
      <c r="C121" s="158" t="s">
        <v>102</v>
      </c>
      <c r="D121" s="159" t="s">
        <v>63</v>
      </c>
      <c r="E121" s="159" t="s">
        <v>59</v>
      </c>
      <c r="F121" s="159" t="s">
        <v>60</v>
      </c>
      <c r="G121" s="159" t="s">
        <v>103</v>
      </c>
      <c r="H121" s="159" t="s">
        <v>104</v>
      </c>
      <c r="I121" s="159" t="s">
        <v>105</v>
      </c>
      <c r="J121" s="159" t="s">
        <v>96</v>
      </c>
      <c r="K121" s="160" t="s">
        <v>106</v>
      </c>
      <c r="L121" s="161"/>
      <c r="M121" s="63"/>
      <c r="N121" s="64" t="s">
        <v>42</v>
      </c>
      <c r="O121" s="64" t="s">
        <v>107</v>
      </c>
      <c r="P121" s="64" t="s">
        <v>108</v>
      </c>
      <c r="Q121" s="64" t="s">
        <v>109</v>
      </c>
      <c r="R121" s="64" t="s">
        <v>110</v>
      </c>
      <c r="S121" s="64" t="s">
        <v>111</v>
      </c>
      <c r="T121" s="65" t="s">
        <v>112</v>
      </c>
      <c r="U121" s="156"/>
      <c r="V121" s="156"/>
      <c r="W121" s="156"/>
      <c r="X121" s="156"/>
      <c r="Y121" s="156"/>
      <c r="Z121" s="156"/>
      <c r="AA121" s="156"/>
      <c r="AB121" s="156"/>
      <c r="AC121" s="156"/>
      <c r="AD121" s="156"/>
      <c r="AE121" s="156"/>
    </row>
    <row r="122" spans="1:65" s="25" customFormat="1" ht="22.9" customHeight="1" x14ac:dyDescent="0.25">
      <c r="A122" s="21"/>
      <c r="B122" s="20"/>
      <c r="C122" s="71" t="s">
        <v>113</v>
      </c>
      <c r="D122" s="21"/>
      <c r="E122" s="21"/>
      <c r="F122" s="21"/>
      <c r="G122" s="21"/>
      <c r="H122" s="21"/>
      <c r="I122" s="21"/>
      <c r="J122" s="163">
        <f>BK122</f>
        <v>0</v>
      </c>
      <c r="K122" s="21"/>
      <c r="L122" s="24"/>
      <c r="M122" s="66"/>
      <c r="N122" s="164"/>
      <c r="O122" s="67"/>
      <c r="P122" s="165">
        <f>P123</f>
        <v>0</v>
      </c>
      <c r="Q122" s="67"/>
      <c r="R122" s="165">
        <f>R123</f>
        <v>439.34133800000001</v>
      </c>
      <c r="S122" s="67"/>
      <c r="T122" s="166">
        <f>T123</f>
        <v>0</v>
      </c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T122" s="3" t="s">
        <v>77</v>
      </c>
      <c r="AU122" s="3" t="s">
        <v>98</v>
      </c>
      <c r="BK122" s="167">
        <f>BK123</f>
        <v>0</v>
      </c>
    </row>
    <row r="123" spans="1:65" s="168" customFormat="1" ht="25.9" customHeight="1" x14ac:dyDescent="0.2">
      <c r="A123" s="170"/>
      <c r="B123" s="169"/>
      <c r="C123" s="170"/>
      <c r="D123" s="171" t="s">
        <v>77</v>
      </c>
      <c r="E123" s="172" t="s">
        <v>184</v>
      </c>
      <c r="F123" s="172" t="s">
        <v>185</v>
      </c>
      <c r="G123" s="170"/>
      <c r="H123" s="170"/>
      <c r="I123" s="170"/>
      <c r="J123" s="173">
        <f>BK123</f>
        <v>0</v>
      </c>
      <c r="K123" s="170"/>
      <c r="L123" s="174"/>
      <c r="M123" s="175"/>
      <c r="N123" s="176"/>
      <c r="O123" s="176"/>
      <c r="P123" s="177">
        <f>P124+P146+P169+P179+P195</f>
        <v>0</v>
      </c>
      <c r="Q123" s="176"/>
      <c r="R123" s="177">
        <f>R124+R146+R169+R179+R195</f>
        <v>439.34133800000001</v>
      </c>
      <c r="S123" s="176"/>
      <c r="T123" s="178">
        <f>T124+T146+T169+T179+T195</f>
        <v>0</v>
      </c>
      <c r="AR123" s="179" t="s">
        <v>20</v>
      </c>
      <c r="AT123" s="180" t="s">
        <v>77</v>
      </c>
      <c r="AU123" s="180" t="s">
        <v>78</v>
      </c>
      <c r="AY123" s="179" t="s">
        <v>116</v>
      </c>
      <c r="BK123" s="181">
        <f>BK124+BK146+BK169+BK179+BK195</f>
        <v>0</v>
      </c>
    </row>
    <row r="124" spans="1:65" s="168" customFormat="1" ht="22.9" customHeight="1" x14ac:dyDescent="0.2">
      <c r="A124" s="170"/>
      <c r="B124" s="169"/>
      <c r="C124" s="170"/>
      <c r="D124" s="171" t="s">
        <v>77</v>
      </c>
      <c r="E124" s="182" t="s">
        <v>20</v>
      </c>
      <c r="F124" s="182" t="s">
        <v>186</v>
      </c>
      <c r="G124" s="170"/>
      <c r="H124" s="170"/>
      <c r="I124" s="170"/>
      <c r="J124" s="183">
        <f>BK124</f>
        <v>0</v>
      </c>
      <c r="K124" s="170"/>
      <c r="L124" s="174"/>
      <c r="M124" s="175"/>
      <c r="N124" s="176"/>
      <c r="O124" s="176"/>
      <c r="P124" s="177">
        <f>SUM(P125:P145)</f>
        <v>0</v>
      </c>
      <c r="Q124" s="176"/>
      <c r="R124" s="177">
        <f>SUM(R125:R145)</f>
        <v>0</v>
      </c>
      <c r="S124" s="176"/>
      <c r="T124" s="178">
        <f>SUM(T125:T145)</f>
        <v>0</v>
      </c>
      <c r="AR124" s="179" t="s">
        <v>20</v>
      </c>
      <c r="AT124" s="180" t="s">
        <v>77</v>
      </c>
      <c r="AU124" s="180" t="s">
        <v>20</v>
      </c>
      <c r="AY124" s="179" t="s">
        <v>116</v>
      </c>
      <c r="BK124" s="181">
        <f>SUM(BK125:BK145)</f>
        <v>0</v>
      </c>
    </row>
    <row r="125" spans="1:65" s="25" customFormat="1" ht="21.6" customHeight="1" x14ac:dyDescent="0.2">
      <c r="A125" s="21"/>
      <c r="B125" s="20"/>
      <c r="C125" s="184" t="s">
        <v>20</v>
      </c>
      <c r="D125" s="184" t="s">
        <v>119</v>
      </c>
      <c r="E125" s="185" t="s">
        <v>187</v>
      </c>
      <c r="F125" s="186" t="s">
        <v>188</v>
      </c>
      <c r="G125" s="187" t="s">
        <v>189</v>
      </c>
      <c r="H125" s="188">
        <v>154.5</v>
      </c>
      <c r="I125" s="189"/>
      <c r="J125" s="190">
        <f>ROUND(I125*H125,2)</f>
        <v>0</v>
      </c>
      <c r="K125" s="186" t="s">
        <v>146</v>
      </c>
      <c r="L125" s="24"/>
      <c r="M125" s="191"/>
      <c r="N125" s="192" t="s">
        <v>43</v>
      </c>
      <c r="O125" s="59"/>
      <c r="P125" s="193">
        <f>O125*H125</f>
        <v>0</v>
      </c>
      <c r="Q125" s="193">
        <v>0</v>
      </c>
      <c r="R125" s="193">
        <f>Q125*H125</f>
        <v>0</v>
      </c>
      <c r="S125" s="193">
        <v>0</v>
      </c>
      <c r="T125" s="194">
        <f>S125*H125</f>
        <v>0</v>
      </c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R125" s="195" t="s">
        <v>138</v>
      </c>
      <c r="AT125" s="195" t="s">
        <v>119</v>
      </c>
      <c r="AU125" s="195" t="s">
        <v>86</v>
      </c>
      <c r="AY125" s="3" t="s">
        <v>116</v>
      </c>
      <c r="BE125" s="196">
        <f>IF(N125="základní",J125,0)</f>
        <v>0</v>
      </c>
      <c r="BF125" s="196">
        <f>IF(N125="snížená",J125,0)</f>
        <v>0</v>
      </c>
      <c r="BG125" s="196">
        <f>IF(N125="zákl. přenesená",J125,0)</f>
        <v>0</v>
      </c>
      <c r="BH125" s="196">
        <f>IF(N125="sníž. přenesená",J125,0)</f>
        <v>0</v>
      </c>
      <c r="BI125" s="196">
        <f>IF(N125="nulová",J125,0)</f>
        <v>0</v>
      </c>
      <c r="BJ125" s="3" t="s">
        <v>20</v>
      </c>
      <c r="BK125" s="196">
        <f>ROUND(I125*H125,2)</f>
        <v>0</v>
      </c>
      <c r="BL125" s="3" t="s">
        <v>138</v>
      </c>
      <c r="BM125" s="195" t="s">
        <v>190</v>
      </c>
    </row>
    <row r="126" spans="1:65" s="25" customFormat="1" ht="39" x14ac:dyDescent="0.2">
      <c r="A126" s="21"/>
      <c r="B126" s="20"/>
      <c r="C126" s="21"/>
      <c r="D126" s="197" t="s">
        <v>126</v>
      </c>
      <c r="E126" s="21"/>
      <c r="F126" s="198" t="s">
        <v>191</v>
      </c>
      <c r="G126" s="21"/>
      <c r="H126" s="21"/>
      <c r="I126" s="21"/>
      <c r="J126" s="21"/>
      <c r="K126" s="21"/>
      <c r="L126" s="24"/>
      <c r="M126" s="199"/>
      <c r="N126" s="200"/>
      <c r="O126" s="59"/>
      <c r="P126" s="59"/>
      <c r="Q126" s="59"/>
      <c r="R126" s="59"/>
      <c r="S126" s="59"/>
      <c r="T126" s="60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T126" s="3" t="s">
        <v>126</v>
      </c>
      <c r="AU126" s="3" t="s">
        <v>86</v>
      </c>
    </row>
    <row r="127" spans="1:65" s="25" customFormat="1" ht="117" x14ac:dyDescent="0.2">
      <c r="A127" s="21"/>
      <c r="B127" s="20"/>
      <c r="C127" s="21"/>
      <c r="D127" s="197" t="s">
        <v>192</v>
      </c>
      <c r="E127" s="21"/>
      <c r="F127" s="201" t="s">
        <v>193</v>
      </c>
      <c r="G127" s="21"/>
      <c r="H127" s="21"/>
      <c r="I127" s="21"/>
      <c r="J127" s="21"/>
      <c r="K127" s="21"/>
      <c r="L127" s="24"/>
      <c r="M127" s="199"/>
      <c r="N127" s="200"/>
      <c r="O127" s="59"/>
      <c r="P127" s="59"/>
      <c r="Q127" s="59"/>
      <c r="R127" s="59"/>
      <c r="S127" s="59"/>
      <c r="T127" s="60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T127" s="3" t="s">
        <v>192</v>
      </c>
      <c r="AU127" s="3" t="s">
        <v>86</v>
      </c>
    </row>
    <row r="128" spans="1:65" s="25" customFormat="1" ht="21.6" customHeight="1" x14ac:dyDescent="0.2">
      <c r="A128" s="21"/>
      <c r="B128" s="20"/>
      <c r="C128" s="184" t="s">
        <v>86</v>
      </c>
      <c r="D128" s="184" t="s">
        <v>119</v>
      </c>
      <c r="E128" s="185" t="s">
        <v>194</v>
      </c>
      <c r="F128" s="186" t="s">
        <v>195</v>
      </c>
      <c r="G128" s="187" t="s">
        <v>189</v>
      </c>
      <c r="H128" s="188">
        <v>77.25</v>
      </c>
      <c r="I128" s="189"/>
      <c r="J128" s="190">
        <f>ROUND(I128*H128,2)</f>
        <v>0</v>
      </c>
      <c r="K128" s="186" t="s">
        <v>146</v>
      </c>
      <c r="L128" s="24"/>
      <c r="M128" s="191"/>
      <c r="N128" s="192" t="s">
        <v>43</v>
      </c>
      <c r="O128" s="59"/>
      <c r="P128" s="193">
        <f>O128*H128</f>
        <v>0</v>
      </c>
      <c r="Q128" s="193">
        <v>0</v>
      </c>
      <c r="R128" s="193">
        <f>Q128*H128</f>
        <v>0</v>
      </c>
      <c r="S128" s="193">
        <v>0</v>
      </c>
      <c r="T128" s="194">
        <f>S128*H128</f>
        <v>0</v>
      </c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R128" s="195" t="s">
        <v>138</v>
      </c>
      <c r="AT128" s="195" t="s">
        <v>119</v>
      </c>
      <c r="AU128" s="195" t="s">
        <v>86</v>
      </c>
      <c r="AY128" s="3" t="s">
        <v>116</v>
      </c>
      <c r="BE128" s="196">
        <f>IF(N128="základní",J128,0)</f>
        <v>0</v>
      </c>
      <c r="BF128" s="196">
        <f>IF(N128="snížená",J128,0)</f>
        <v>0</v>
      </c>
      <c r="BG128" s="196">
        <f>IF(N128="zákl. přenesená",J128,0)</f>
        <v>0</v>
      </c>
      <c r="BH128" s="196">
        <f>IF(N128="sníž. přenesená",J128,0)</f>
        <v>0</v>
      </c>
      <c r="BI128" s="196">
        <f>IF(N128="nulová",J128,0)</f>
        <v>0</v>
      </c>
      <c r="BJ128" s="3" t="s">
        <v>20</v>
      </c>
      <c r="BK128" s="196">
        <f>ROUND(I128*H128,2)</f>
        <v>0</v>
      </c>
      <c r="BL128" s="3" t="s">
        <v>138</v>
      </c>
      <c r="BM128" s="195" t="s">
        <v>196</v>
      </c>
    </row>
    <row r="129" spans="1:65" s="25" customFormat="1" ht="39" x14ac:dyDescent="0.2">
      <c r="A129" s="21"/>
      <c r="B129" s="20"/>
      <c r="C129" s="21"/>
      <c r="D129" s="197" t="s">
        <v>126</v>
      </c>
      <c r="E129" s="21"/>
      <c r="F129" s="198" t="s">
        <v>197</v>
      </c>
      <c r="G129" s="21"/>
      <c r="H129" s="21"/>
      <c r="I129" s="21"/>
      <c r="J129" s="21"/>
      <c r="K129" s="21"/>
      <c r="L129" s="24"/>
      <c r="M129" s="199"/>
      <c r="N129" s="200"/>
      <c r="O129" s="59"/>
      <c r="P129" s="59"/>
      <c r="Q129" s="59"/>
      <c r="R129" s="59"/>
      <c r="S129" s="59"/>
      <c r="T129" s="60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T129" s="3" t="s">
        <v>126</v>
      </c>
      <c r="AU129" s="3" t="s">
        <v>86</v>
      </c>
    </row>
    <row r="130" spans="1:65" s="25" customFormat="1" ht="117" x14ac:dyDescent="0.2">
      <c r="A130" s="21"/>
      <c r="B130" s="20"/>
      <c r="C130" s="21"/>
      <c r="D130" s="197" t="s">
        <v>192</v>
      </c>
      <c r="E130" s="21"/>
      <c r="F130" s="201" t="s">
        <v>193</v>
      </c>
      <c r="G130" s="21"/>
      <c r="H130" s="21"/>
      <c r="I130" s="21"/>
      <c r="J130" s="21"/>
      <c r="K130" s="21"/>
      <c r="L130" s="24"/>
      <c r="M130" s="199"/>
      <c r="N130" s="200"/>
      <c r="O130" s="59"/>
      <c r="P130" s="59"/>
      <c r="Q130" s="59"/>
      <c r="R130" s="59"/>
      <c r="S130" s="59"/>
      <c r="T130" s="60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T130" s="3" t="s">
        <v>192</v>
      </c>
      <c r="AU130" s="3" t="s">
        <v>86</v>
      </c>
    </row>
    <row r="131" spans="1:65" s="228" customFormat="1" x14ac:dyDescent="0.2">
      <c r="A131" s="220"/>
      <c r="B131" s="221"/>
      <c r="C131" s="220"/>
      <c r="D131" s="197" t="s">
        <v>198</v>
      </c>
      <c r="E131" s="220"/>
      <c r="F131" s="222" t="s">
        <v>199</v>
      </c>
      <c r="G131" s="220"/>
      <c r="H131" s="223">
        <v>77.25</v>
      </c>
      <c r="I131" s="220"/>
      <c r="J131" s="220"/>
      <c r="K131" s="220"/>
      <c r="L131" s="224"/>
      <c r="M131" s="225"/>
      <c r="N131" s="226"/>
      <c r="O131" s="226"/>
      <c r="P131" s="226"/>
      <c r="Q131" s="226"/>
      <c r="R131" s="226"/>
      <c r="S131" s="226"/>
      <c r="T131" s="227"/>
      <c r="AT131" s="229" t="s">
        <v>198</v>
      </c>
      <c r="AU131" s="229" t="s">
        <v>86</v>
      </c>
      <c r="AV131" s="228" t="s">
        <v>86</v>
      </c>
      <c r="AW131" s="228" t="s">
        <v>3</v>
      </c>
      <c r="AX131" s="228" t="s">
        <v>20</v>
      </c>
      <c r="AY131" s="229" t="s">
        <v>116</v>
      </c>
    </row>
    <row r="132" spans="1:65" s="25" customFormat="1" ht="21.6" customHeight="1" x14ac:dyDescent="0.2">
      <c r="A132" s="21"/>
      <c r="B132" s="20"/>
      <c r="C132" s="184" t="s">
        <v>133</v>
      </c>
      <c r="D132" s="184" t="s">
        <v>119</v>
      </c>
      <c r="E132" s="185" t="s">
        <v>200</v>
      </c>
      <c r="F132" s="186" t="s">
        <v>201</v>
      </c>
      <c r="G132" s="187" t="s">
        <v>189</v>
      </c>
      <c r="H132" s="188">
        <v>154.5</v>
      </c>
      <c r="I132" s="189"/>
      <c r="J132" s="190">
        <f>ROUND(I132*H132,2)</f>
        <v>0</v>
      </c>
      <c r="K132" s="186" t="s">
        <v>146</v>
      </c>
      <c r="L132" s="24"/>
      <c r="M132" s="191"/>
      <c r="N132" s="192" t="s">
        <v>43</v>
      </c>
      <c r="O132" s="59"/>
      <c r="P132" s="193">
        <f>O132*H132</f>
        <v>0</v>
      </c>
      <c r="Q132" s="193">
        <v>0</v>
      </c>
      <c r="R132" s="193">
        <f>Q132*H132</f>
        <v>0</v>
      </c>
      <c r="S132" s="193">
        <v>0</v>
      </c>
      <c r="T132" s="194">
        <f>S132*H132</f>
        <v>0</v>
      </c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R132" s="195" t="s">
        <v>138</v>
      </c>
      <c r="AT132" s="195" t="s">
        <v>119</v>
      </c>
      <c r="AU132" s="195" t="s">
        <v>86</v>
      </c>
      <c r="AY132" s="3" t="s">
        <v>116</v>
      </c>
      <c r="BE132" s="196">
        <f>IF(N132="základní",J132,0)</f>
        <v>0</v>
      </c>
      <c r="BF132" s="196">
        <f>IF(N132="snížená",J132,0)</f>
        <v>0</v>
      </c>
      <c r="BG132" s="196">
        <f>IF(N132="zákl. přenesená",J132,0)</f>
        <v>0</v>
      </c>
      <c r="BH132" s="196">
        <f>IF(N132="sníž. přenesená",J132,0)</f>
        <v>0</v>
      </c>
      <c r="BI132" s="196">
        <f>IF(N132="nulová",J132,0)</f>
        <v>0</v>
      </c>
      <c r="BJ132" s="3" t="s">
        <v>20</v>
      </c>
      <c r="BK132" s="196">
        <f>ROUND(I132*H132,2)</f>
        <v>0</v>
      </c>
      <c r="BL132" s="3" t="s">
        <v>138</v>
      </c>
      <c r="BM132" s="195" t="s">
        <v>202</v>
      </c>
    </row>
    <row r="133" spans="1:65" s="25" customFormat="1" ht="39" x14ac:dyDescent="0.2">
      <c r="A133" s="21"/>
      <c r="B133" s="20"/>
      <c r="C133" s="21"/>
      <c r="D133" s="197" t="s">
        <v>126</v>
      </c>
      <c r="E133" s="21"/>
      <c r="F133" s="198" t="s">
        <v>203</v>
      </c>
      <c r="G133" s="21"/>
      <c r="H133" s="21"/>
      <c r="I133" s="21"/>
      <c r="J133" s="21"/>
      <c r="K133" s="21"/>
      <c r="L133" s="24"/>
      <c r="M133" s="199"/>
      <c r="N133" s="200"/>
      <c r="O133" s="59"/>
      <c r="P133" s="59"/>
      <c r="Q133" s="59"/>
      <c r="R133" s="59"/>
      <c r="S133" s="59"/>
      <c r="T133" s="60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T133" s="3" t="s">
        <v>126</v>
      </c>
      <c r="AU133" s="3" t="s">
        <v>86</v>
      </c>
    </row>
    <row r="134" spans="1:65" s="25" customFormat="1" ht="243.75" x14ac:dyDescent="0.2">
      <c r="A134" s="21"/>
      <c r="B134" s="20"/>
      <c r="C134" s="21"/>
      <c r="D134" s="197" t="s">
        <v>192</v>
      </c>
      <c r="E134" s="21"/>
      <c r="F134" s="201" t="s">
        <v>204</v>
      </c>
      <c r="G134" s="21"/>
      <c r="H134" s="21"/>
      <c r="I134" s="21"/>
      <c r="J134" s="21"/>
      <c r="K134" s="21"/>
      <c r="L134" s="24"/>
      <c r="M134" s="199"/>
      <c r="N134" s="200"/>
      <c r="O134" s="59"/>
      <c r="P134" s="59"/>
      <c r="Q134" s="59"/>
      <c r="R134" s="59"/>
      <c r="S134" s="59"/>
      <c r="T134" s="60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T134" s="3" t="s">
        <v>192</v>
      </c>
      <c r="AU134" s="3" t="s">
        <v>86</v>
      </c>
    </row>
    <row r="135" spans="1:65" s="25" customFormat="1" ht="19.5" x14ac:dyDescent="0.2">
      <c r="A135" s="21"/>
      <c r="B135" s="20"/>
      <c r="C135" s="21"/>
      <c r="D135" s="197" t="s">
        <v>127</v>
      </c>
      <c r="E135" s="21"/>
      <c r="F135" s="201" t="s">
        <v>205</v>
      </c>
      <c r="G135" s="21"/>
      <c r="H135" s="21"/>
      <c r="I135" s="21"/>
      <c r="J135" s="21"/>
      <c r="K135" s="21"/>
      <c r="L135" s="24"/>
      <c r="M135" s="199"/>
      <c r="N135" s="200"/>
      <c r="O135" s="59"/>
      <c r="P135" s="59"/>
      <c r="Q135" s="59"/>
      <c r="R135" s="59"/>
      <c r="S135" s="59"/>
      <c r="T135" s="60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T135" s="3" t="s">
        <v>127</v>
      </c>
      <c r="AU135" s="3" t="s">
        <v>86</v>
      </c>
    </row>
    <row r="136" spans="1:65" s="25" customFormat="1" ht="14.45" customHeight="1" x14ac:dyDescent="0.2">
      <c r="A136" s="21"/>
      <c r="B136" s="20"/>
      <c r="C136" s="184" t="s">
        <v>138</v>
      </c>
      <c r="D136" s="184" t="s">
        <v>119</v>
      </c>
      <c r="E136" s="185" t="s">
        <v>206</v>
      </c>
      <c r="F136" s="186" t="s">
        <v>207</v>
      </c>
      <c r="G136" s="187" t="s">
        <v>189</v>
      </c>
      <c r="H136" s="188">
        <v>154.5</v>
      </c>
      <c r="I136" s="189"/>
      <c r="J136" s="190">
        <f>ROUND(I136*H136,2)</f>
        <v>0</v>
      </c>
      <c r="K136" s="186" t="s">
        <v>146</v>
      </c>
      <c r="L136" s="24"/>
      <c r="M136" s="191"/>
      <c r="N136" s="192" t="s">
        <v>43</v>
      </c>
      <c r="O136" s="59"/>
      <c r="P136" s="193">
        <f>O136*H136</f>
        <v>0</v>
      </c>
      <c r="Q136" s="193">
        <v>0</v>
      </c>
      <c r="R136" s="193">
        <f>Q136*H136</f>
        <v>0</v>
      </c>
      <c r="S136" s="193">
        <v>0</v>
      </c>
      <c r="T136" s="194">
        <f>S136*H136</f>
        <v>0</v>
      </c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R136" s="195" t="s">
        <v>138</v>
      </c>
      <c r="AT136" s="195" t="s">
        <v>119</v>
      </c>
      <c r="AU136" s="195" t="s">
        <v>86</v>
      </c>
      <c r="AY136" s="3" t="s">
        <v>116</v>
      </c>
      <c r="BE136" s="196">
        <f>IF(N136="základní",J136,0)</f>
        <v>0</v>
      </c>
      <c r="BF136" s="196">
        <f>IF(N136="snížená",J136,0)</f>
        <v>0</v>
      </c>
      <c r="BG136" s="196">
        <f>IF(N136="zákl. přenesená",J136,0)</f>
        <v>0</v>
      </c>
      <c r="BH136" s="196">
        <f>IF(N136="sníž. přenesená",J136,0)</f>
        <v>0</v>
      </c>
      <c r="BI136" s="196">
        <f>IF(N136="nulová",J136,0)</f>
        <v>0</v>
      </c>
      <c r="BJ136" s="3" t="s">
        <v>20</v>
      </c>
      <c r="BK136" s="196">
        <f>ROUND(I136*H136,2)</f>
        <v>0</v>
      </c>
      <c r="BL136" s="3" t="s">
        <v>138</v>
      </c>
      <c r="BM136" s="195" t="s">
        <v>208</v>
      </c>
    </row>
    <row r="137" spans="1:65" s="25" customFormat="1" x14ac:dyDescent="0.2">
      <c r="A137" s="21"/>
      <c r="B137" s="20"/>
      <c r="C137" s="21"/>
      <c r="D137" s="197" t="s">
        <v>126</v>
      </c>
      <c r="E137" s="21"/>
      <c r="F137" s="198" t="s">
        <v>209</v>
      </c>
      <c r="G137" s="21"/>
      <c r="H137" s="21"/>
      <c r="I137" s="21"/>
      <c r="J137" s="21"/>
      <c r="K137" s="21"/>
      <c r="L137" s="24"/>
      <c r="M137" s="199"/>
      <c r="N137" s="200"/>
      <c r="O137" s="59"/>
      <c r="P137" s="59"/>
      <c r="Q137" s="59"/>
      <c r="R137" s="59"/>
      <c r="S137" s="59"/>
      <c r="T137" s="60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T137" s="3" t="s">
        <v>126</v>
      </c>
      <c r="AU137" s="3" t="s">
        <v>86</v>
      </c>
    </row>
    <row r="138" spans="1:65" s="25" customFormat="1" ht="360.75" x14ac:dyDescent="0.2">
      <c r="A138" s="21"/>
      <c r="B138" s="20"/>
      <c r="C138" s="21"/>
      <c r="D138" s="197" t="s">
        <v>192</v>
      </c>
      <c r="E138" s="21"/>
      <c r="F138" s="201" t="s">
        <v>210</v>
      </c>
      <c r="G138" s="21"/>
      <c r="H138" s="21"/>
      <c r="I138" s="21"/>
      <c r="J138" s="21"/>
      <c r="K138" s="21"/>
      <c r="L138" s="24"/>
      <c r="M138" s="199"/>
      <c r="N138" s="200"/>
      <c r="O138" s="59"/>
      <c r="P138" s="59"/>
      <c r="Q138" s="59"/>
      <c r="R138" s="59"/>
      <c r="S138" s="59"/>
      <c r="T138" s="60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T138" s="3" t="s">
        <v>192</v>
      </c>
      <c r="AU138" s="3" t="s">
        <v>86</v>
      </c>
    </row>
    <row r="139" spans="1:65" s="25" customFormat="1" ht="21.6" customHeight="1" x14ac:dyDescent="0.2">
      <c r="A139" s="21"/>
      <c r="B139" s="20"/>
      <c r="C139" s="184" t="s">
        <v>115</v>
      </c>
      <c r="D139" s="184" t="s">
        <v>119</v>
      </c>
      <c r="E139" s="185" t="s">
        <v>211</v>
      </c>
      <c r="F139" s="186" t="s">
        <v>212</v>
      </c>
      <c r="G139" s="187" t="s">
        <v>213</v>
      </c>
      <c r="H139" s="188">
        <v>309</v>
      </c>
      <c r="I139" s="189"/>
      <c r="J139" s="190">
        <f>ROUND(I139*H139,2)</f>
        <v>0</v>
      </c>
      <c r="K139" s="186" t="s">
        <v>146</v>
      </c>
      <c r="L139" s="24"/>
      <c r="M139" s="191"/>
      <c r="N139" s="192" t="s">
        <v>43</v>
      </c>
      <c r="O139" s="59"/>
      <c r="P139" s="193">
        <f>O139*H139</f>
        <v>0</v>
      </c>
      <c r="Q139" s="193">
        <v>0</v>
      </c>
      <c r="R139" s="193">
        <f>Q139*H139</f>
        <v>0</v>
      </c>
      <c r="S139" s="193">
        <v>0</v>
      </c>
      <c r="T139" s="194">
        <f>S139*H139</f>
        <v>0</v>
      </c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R139" s="195" t="s">
        <v>138</v>
      </c>
      <c r="AT139" s="195" t="s">
        <v>119</v>
      </c>
      <c r="AU139" s="195" t="s">
        <v>86</v>
      </c>
      <c r="AY139" s="3" t="s">
        <v>116</v>
      </c>
      <c r="BE139" s="196">
        <f>IF(N139="základní",J139,0)</f>
        <v>0</v>
      </c>
      <c r="BF139" s="196">
        <f>IF(N139="snížená",J139,0)</f>
        <v>0</v>
      </c>
      <c r="BG139" s="196">
        <f>IF(N139="zákl. přenesená",J139,0)</f>
        <v>0</v>
      </c>
      <c r="BH139" s="196">
        <f>IF(N139="sníž. přenesená",J139,0)</f>
        <v>0</v>
      </c>
      <c r="BI139" s="196">
        <f>IF(N139="nulová",J139,0)</f>
        <v>0</v>
      </c>
      <c r="BJ139" s="3" t="s">
        <v>20</v>
      </c>
      <c r="BK139" s="196">
        <f>ROUND(I139*H139,2)</f>
        <v>0</v>
      </c>
      <c r="BL139" s="3" t="s">
        <v>138</v>
      </c>
      <c r="BM139" s="195" t="s">
        <v>214</v>
      </c>
    </row>
    <row r="140" spans="1:65" s="25" customFormat="1" ht="29.25" x14ac:dyDescent="0.2">
      <c r="A140" s="21"/>
      <c r="B140" s="20"/>
      <c r="C140" s="21"/>
      <c r="D140" s="197" t="s">
        <v>126</v>
      </c>
      <c r="E140" s="21"/>
      <c r="F140" s="198" t="s">
        <v>215</v>
      </c>
      <c r="G140" s="21"/>
      <c r="H140" s="21"/>
      <c r="I140" s="21"/>
      <c r="J140" s="21"/>
      <c r="K140" s="21"/>
      <c r="L140" s="24"/>
      <c r="M140" s="199"/>
      <c r="N140" s="200"/>
      <c r="O140" s="59"/>
      <c r="P140" s="59"/>
      <c r="Q140" s="59"/>
      <c r="R140" s="59"/>
      <c r="S140" s="59"/>
      <c r="T140" s="60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T140" s="3" t="s">
        <v>126</v>
      </c>
      <c r="AU140" s="3" t="s">
        <v>86</v>
      </c>
    </row>
    <row r="141" spans="1:65" s="25" customFormat="1" ht="29.25" x14ac:dyDescent="0.2">
      <c r="A141" s="21"/>
      <c r="B141" s="20"/>
      <c r="C141" s="21"/>
      <c r="D141" s="197" t="s">
        <v>192</v>
      </c>
      <c r="E141" s="21"/>
      <c r="F141" s="201" t="s">
        <v>216</v>
      </c>
      <c r="G141" s="21"/>
      <c r="H141" s="21"/>
      <c r="I141" s="21"/>
      <c r="J141" s="21"/>
      <c r="K141" s="21"/>
      <c r="L141" s="24"/>
      <c r="M141" s="199"/>
      <c r="N141" s="200"/>
      <c r="O141" s="59"/>
      <c r="P141" s="59"/>
      <c r="Q141" s="59"/>
      <c r="R141" s="59"/>
      <c r="S141" s="59"/>
      <c r="T141" s="60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T141" s="3" t="s">
        <v>192</v>
      </c>
      <c r="AU141" s="3" t="s">
        <v>86</v>
      </c>
    </row>
    <row r="142" spans="1:65" s="228" customFormat="1" x14ac:dyDescent="0.2">
      <c r="A142" s="220"/>
      <c r="B142" s="221"/>
      <c r="C142" s="220"/>
      <c r="D142" s="197" t="s">
        <v>198</v>
      </c>
      <c r="E142" s="220"/>
      <c r="F142" s="222" t="s">
        <v>217</v>
      </c>
      <c r="G142" s="220"/>
      <c r="H142" s="223">
        <v>309</v>
      </c>
      <c r="I142" s="220"/>
      <c r="J142" s="220"/>
      <c r="K142" s="220"/>
      <c r="L142" s="224"/>
      <c r="M142" s="225"/>
      <c r="N142" s="226"/>
      <c r="O142" s="226"/>
      <c r="P142" s="226"/>
      <c r="Q142" s="226"/>
      <c r="R142" s="226"/>
      <c r="S142" s="226"/>
      <c r="T142" s="227"/>
      <c r="AT142" s="229" t="s">
        <v>198</v>
      </c>
      <c r="AU142" s="229" t="s">
        <v>86</v>
      </c>
      <c r="AV142" s="228" t="s">
        <v>86</v>
      </c>
      <c r="AW142" s="228" t="s">
        <v>3</v>
      </c>
      <c r="AX142" s="228" t="s">
        <v>20</v>
      </c>
      <c r="AY142" s="229" t="s">
        <v>116</v>
      </c>
    </row>
    <row r="143" spans="1:65" s="25" customFormat="1" ht="21.6" customHeight="1" x14ac:dyDescent="0.2">
      <c r="A143" s="21"/>
      <c r="B143" s="20"/>
      <c r="C143" s="184" t="s">
        <v>148</v>
      </c>
      <c r="D143" s="184" t="s">
        <v>119</v>
      </c>
      <c r="E143" s="185" t="s">
        <v>218</v>
      </c>
      <c r="F143" s="186" t="s">
        <v>219</v>
      </c>
      <c r="G143" s="187" t="s">
        <v>220</v>
      </c>
      <c r="H143" s="188">
        <v>569.6</v>
      </c>
      <c r="I143" s="189"/>
      <c r="J143" s="190">
        <f>ROUND(I143*H143,2)</f>
        <v>0</v>
      </c>
      <c r="K143" s="186" t="s">
        <v>146</v>
      </c>
      <c r="L143" s="24"/>
      <c r="M143" s="191"/>
      <c r="N143" s="192" t="s">
        <v>43</v>
      </c>
      <c r="O143" s="59"/>
      <c r="P143" s="193">
        <f>O143*H143</f>
        <v>0</v>
      </c>
      <c r="Q143" s="193">
        <v>0</v>
      </c>
      <c r="R143" s="193">
        <f>Q143*H143</f>
        <v>0</v>
      </c>
      <c r="S143" s="193">
        <v>0</v>
      </c>
      <c r="T143" s="194">
        <f>S143*H143</f>
        <v>0</v>
      </c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R143" s="195" t="s">
        <v>138</v>
      </c>
      <c r="AT143" s="195" t="s">
        <v>119</v>
      </c>
      <c r="AU143" s="195" t="s">
        <v>86</v>
      </c>
      <c r="AY143" s="3" t="s">
        <v>116</v>
      </c>
      <c r="BE143" s="196">
        <f>IF(N143="základní",J143,0)</f>
        <v>0</v>
      </c>
      <c r="BF143" s="196">
        <f>IF(N143="snížená",J143,0)</f>
        <v>0</v>
      </c>
      <c r="BG143" s="196">
        <f>IF(N143="zákl. přenesená",J143,0)</f>
        <v>0</v>
      </c>
      <c r="BH143" s="196">
        <f>IF(N143="sníž. přenesená",J143,0)</f>
        <v>0</v>
      </c>
      <c r="BI143" s="196">
        <f>IF(N143="nulová",J143,0)</f>
        <v>0</v>
      </c>
      <c r="BJ143" s="3" t="s">
        <v>20</v>
      </c>
      <c r="BK143" s="196">
        <f>ROUND(I143*H143,2)</f>
        <v>0</v>
      </c>
      <c r="BL143" s="3" t="s">
        <v>138</v>
      </c>
      <c r="BM143" s="195" t="s">
        <v>221</v>
      </c>
    </row>
    <row r="144" spans="1:65" s="25" customFormat="1" ht="19.5" x14ac:dyDescent="0.2">
      <c r="A144" s="21"/>
      <c r="B144" s="20"/>
      <c r="C144" s="21"/>
      <c r="D144" s="197" t="s">
        <v>126</v>
      </c>
      <c r="E144" s="21"/>
      <c r="F144" s="198" t="s">
        <v>222</v>
      </c>
      <c r="G144" s="21"/>
      <c r="H144" s="21"/>
      <c r="I144" s="21"/>
      <c r="J144" s="21"/>
      <c r="K144" s="21"/>
      <c r="L144" s="24"/>
      <c r="M144" s="199"/>
      <c r="N144" s="200"/>
      <c r="O144" s="59"/>
      <c r="P144" s="59"/>
      <c r="Q144" s="59"/>
      <c r="R144" s="59"/>
      <c r="S144" s="59"/>
      <c r="T144" s="60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T144" s="3" t="s">
        <v>126</v>
      </c>
      <c r="AU144" s="3" t="s">
        <v>86</v>
      </c>
    </row>
    <row r="145" spans="1:65" s="25" customFormat="1" ht="195" x14ac:dyDescent="0.2">
      <c r="A145" s="21"/>
      <c r="B145" s="20"/>
      <c r="C145" s="21"/>
      <c r="D145" s="197" t="s">
        <v>192</v>
      </c>
      <c r="E145" s="21"/>
      <c r="F145" s="201" t="s">
        <v>223</v>
      </c>
      <c r="G145" s="21"/>
      <c r="H145" s="21"/>
      <c r="I145" s="21"/>
      <c r="J145" s="21"/>
      <c r="K145" s="21"/>
      <c r="L145" s="24"/>
      <c r="M145" s="199"/>
      <c r="N145" s="200"/>
      <c r="O145" s="59"/>
      <c r="P145" s="59"/>
      <c r="Q145" s="59"/>
      <c r="R145" s="59"/>
      <c r="S145" s="59"/>
      <c r="T145" s="60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T145" s="3" t="s">
        <v>192</v>
      </c>
      <c r="AU145" s="3" t="s">
        <v>86</v>
      </c>
    </row>
    <row r="146" spans="1:65" s="168" customFormat="1" ht="22.9" customHeight="1" x14ac:dyDescent="0.2">
      <c r="A146" s="170"/>
      <c r="B146" s="169"/>
      <c r="C146" s="170"/>
      <c r="D146" s="171" t="s">
        <v>77</v>
      </c>
      <c r="E146" s="182" t="s">
        <v>138</v>
      </c>
      <c r="F146" s="182" t="s">
        <v>224</v>
      </c>
      <c r="G146" s="170"/>
      <c r="H146" s="170"/>
      <c r="I146" s="170"/>
      <c r="J146" s="183">
        <f>BK146</f>
        <v>0</v>
      </c>
      <c r="K146" s="170"/>
      <c r="L146" s="174"/>
      <c r="M146" s="175"/>
      <c r="N146" s="176"/>
      <c r="O146" s="176"/>
      <c r="P146" s="177">
        <f>SUM(P147:P168)</f>
        <v>0</v>
      </c>
      <c r="Q146" s="176"/>
      <c r="R146" s="177">
        <f>SUM(R147:R168)</f>
        <v>46.239456000000004</v>
      </c>
      <c r="S146" s="176"/>
      <c r="T146" s="178">
        <f>SUM(T147:T168)</f>
        <v>0</v>
      </c>
      <c r="AR146" s="179" t="s">
        <v>20</v>
      </c>
      <c r="AT146" s="180" t="s">
        <v>77</v>
      </c>
      <c r="AU146" s="180" t="s">
        <v>20</v>
      </c>
      <c r="AY146" s="179" t="s">
        <v>116</v>
      </c>
      <c r="BK146" s="181">
        <f>SUM(BK147:BK168)</f>
        <v>0</v>
      </c>
    </row>
    <row r="147" spans="1:65" s="25" customFormat="1" ht="21.6" customHeight="1" x14ac:dyDescent="0.2">
      <c r="A147" s="21"/>
      <c r="B147" s="20"/>
      <c r="C147" s="184" t="s">
        <v>154</v>
      </c>
      <c r="D147" s="184" t="s">
        <v>119</v>
      </c>
      <c r="E147" s="185" t="s">
        <v>225</v>
      </c>
      <c r="F147" s="186" t="s">
        <v>226</v>
      </c>
      <c r="G147" s="187" t="s">
        <v>220</v>
      </c>
      <c r="H147" s="188">
        <v>13.4</v>
      </c>
      <c r="I147" s="189"/>
      <c r="J147" s="190">
        <f>ROUND(I147*H147,2)</f>
        <v>0</v>
      </c>
      <c r="K147" s="186" t="s">
        <v>146</v>
      </c>
      <c r="L147" s="24"/>
      <c r="M147" s="191"/>
      <c r="N147" s="192" t="s">
        <v>43</v>
      </c>
      <c r="O147" s="59"/>
      <c r="P147" s="193">
        <f>O147*H147</f>
        <v>0</v>
      </c>
      <c r="Q147" s="193">
        <v>0.31879000000000002</v>
      </c>
      <c r="R147" s="193">
        <f>Q147*H147</f>
        <v>4.2717860000000005</v>
      </c>
      <c r="S147" s="193">
        <v>0</v>
      </c>
      <c r="T147" s="194">
        <f>S147*H147</f>
        <v>0</v>
      </c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R147" s="195" t="s">
        <v>138</v>
      </c>
      <c r="AT147" s="195" t="s">
        <v>119</v>
      </c>
      <c r="AU147" s="195" t="s">
        <v>86</v>
      </c>
      <c r="AY147" s="3" t="s">
        <v>116</v>
      </c>
      <c r="BE147" s="196">
        <f>IF(N147="základní",J147,0)</f>
        <v>0</v>
      </c>
      <c r="BF147" s="196">
        <f>IF(N147="snížená",J147,0)</f>
        <v>0</v>
      </c>
      <c r="BG147" s="196">
        <f>IF(N147="zákl. přenesená",J147,0)</f>
        <v>0</v>
      </c>
      <c r="BH147" s="196">
        <f>IF(N147="sníž. přenesená",J147,0)</f>
        <v>0</v>
      </c>
      <c r="BI147" s="196">
        <f>IF(N147="nulová",J147,0)</f>
        <v>0</v>
      </c>
      <c r="BJ147" s="3" t="s">
        <v>20</v>
      </c>
      <c r="BK147" s="196">
        <f>ROUND(I147*H147,2)</f>
        <v>0</v>
      </c>
      <c r="BL147" s="3" t="s">
        <v>138</v>
      </c>
      <c r="BM147" s="195" t="s">
        <v>227</v>
      </c>
    </row>
    <row r="148" spans="1:65" s="25" customFormat="1" ht="19.5" x14ac:dyDescent="0.2">
      <c r="A148" s="21"/>
      <c r="B148" s="20"/>
      <c r="C148" s="21"/>
      <c r="D148" s="197" t="s">
        <v>126</v>
      </c>
      <c r="E148" s="21"/>
      <c r="F148" s="198" t="s">
        <v>228</v>
      </c>
      <c r="G148" s="21"/>
      <c r="H148" s="21"/>
      <c r="I148" s="21"/>
      <c r="J148" s="21"/>
      <c r="K148" s="21"/>
      <c r="L148" s="24"/>
      <c r="M148" s="199"/>
      <c r="N148" s="200"/>
      <c r="O148" s="59"/>
      <c r="P148" s="59"/>
      <c r="Q148" s="59"/>
      <c r="R148" s="59"/>
      <c r="S148" s="59"/>
      <c r="T148" s="60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T148" s="3" t="s">
        <v>126</v>
      </c>
      <c r="AU148" s="3" t="s">
        <v>86</v>
      </c>
    </row>
    <row r="149" spans="1:65" s="25" customFormat="1" ht="48.75" x14ac:dyDescent="0.2">
      <c r="A149" s="21"/>
      <c r="B149" s="20"/>
      <c r="C149" s="21"/>
      <c r="D149" s="197" t="s">
        <v>192</v>
      </c>
      <c r="E149" s="21"/>
      <c r="F149" s="201" t="s">
        <v>229</v>
      </c>
      <c r="G149" s="21"/>
      <c r="H149" s="21"/>
      <c r="I149" s="21"/>
      <c r="J149" s="21"/>
      <c r="K149" s="21"/>
      <c r="L149" s="24"/>
      <c r="M149" s="199"/>
      <c r="N149" s="200"/>
      <c r="O149" s="59"/>
      <c r="P149" s="59"/>
      <c r="Q149" s="59"/>
      <c r="R149" s="59"/>
      <c r="S149" s="59"/>
      <c r="T149" s="60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T149" s="3" t="s">
        <v>192</v>
      </c>
      <c r="AU149" s="3" t="s">
        <v>86</v>
      </c>
    </row>
    <row r="150" spans="1:65" s="25" customFormat="1" ht="21.6" customHeight="1" x14ac:dyDescent="0.2">
      <c r="A150" s="21"/>
      <c r="B150" s="20"/>
      <c r="C150" s="184" t="s">
        <v>158</v>
      </c>
      <c r="D150" s="184" t="s">
        <v>119</v>
      </c>
      <c r="E150" s="185" t="s">
        <v>230</v>
      </c>
      <c r="F150" s="186" t="s">
        <v>231</v>
      </c>
      <c r="G150" s="187" t="s">
        <v>189</v>
      </c>
      <c r="H150" s="188">
        <v>16</v>
      </c>
      <c r="I150" s="189"/>
      <c r="J150" s="190">
        <f>ROUND(I150*H150,2)</f>
        <v>0</v>
      </c>
      <c r="K150" s="186" t="s">
        <v>146</v>
      </c>
      <c r="L150" s="24"/>
      <c r="M150" s="191"/>
      <c r="N150" s="192" t="s">
        <v>43</v>
      </c>
      <c r="O150" s="59"/>
      <c r="P150" s="193">
        <f>O150*H150</f>
        <v>0</v>
      </c>
      <c r="Q150" s="193">
        <v>1.87</v>
      </c>
      <c r="R150" s="193">
        <f>Q150*H150</f>
        <v>29.92</v>
      </c>
      <c r="S150" s="193">
        <v>0</v>
      </c>
      <c r="T150" s="194">
        <f>S150*H150</f>
        <v>0</v>
      </c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R150" s="195" t="s">
        <v>138</v>
      </c>
      <c r="AT150" s="195" t="s">
        <v>119</v>
      </c>
      <c r="AU150" s="195" t="s">
        <v>86</v>
      </c>
      <c r="AY150" s="3" t="s">
        <v>116</v>
      </c>
      <c r="BE150" s="196">
        <f>IF(N150="základní",J150,0)</f>
        <v>0</v>
      </c>
      <c r="BF150" s="196">
        <f>IF(N150="snížená",J150,0)</f>
        <v>0</v>
      </c>
      <c r="BG150" s="196">
        <f>IF(N150="zákl. přenesená",J150,0)</f>
        <v>0</v>
      </c>
      <c r="BH150" s="196">
        <f>IF(N150="sníž. přenesená",J150,0)</f>
        <v>0</v>
      </c>
      <c r="BI150" s="196">
        <f>IF(N150="nulová",J150,0)</f>
        <v>0</v>
      </c>
      <c r="BJ150" s="3" t="s">
        <v>20</v>
      </c>
      <c r="BK150" s="196">
        <f>ROUND(I150*H150,2)</f>
        <v>0</v>
      </c>
      <c r="BL150" s="3" t="s">
        <v>138</v>
      </c>
      <c r="BM150" s="195" t="s">
        <v>232</v>
      </c>
    </row>
    <row r="151" spans="1:65" s="25" customFormat="1" ht="39" x14ac:dyDescent="0.2">
      <c r="A151" s="21"/>
      <c r="B151" s="20"/>
      <c r="C151" s="21"/>
      <c r="D151" s="197" t="s">
        <v>126</v>
      </c>
      <c r="E151" s="21"/>
      <c r="F151" s="198" t="s">
        <v>233</v>
      </c>
      <c r="G151" s="21"/>
      <c r="H151" s="21"/>
      <c r="I151" s="21"/>
      <c r="J151" s="21"/>
      <c r="K151" s="21"/>
      <c r="L151" s="24"/>
      <c r="M151" s="199"/>
      <c r="N151" s="200"/>
      <c r="O151" s="59"/>
      <c r="P151" s="59"/>
      <c r="Q151" s="59"/>
      <c r="R151" s="59"/>
      <c r="S151" s="59"/>
      <c r="T151" s="60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T151" s="3" t="s">
        <v>126</v>
      </c>
      <c r="AU151" s="3" t="s">
        <v>86</v>
      </c>
    </row>
    <row r="152" spans="1:65" s="25" customFormat="1" ht="29.25" x14ac:dyDescent="0.2">
      <c r="A152" s="21"/>
      <c r="B152" s="20"/>
      <c r="C152" s="21"/>
      <c r="D152" s="197" t="s">
        <v>192</v>
      </c>
      <c r="E152" s="21"/>
      <c r="F152" s="201" t="s">
        <v>234</v>
      </c>
      <c r="G152" s="21"/>
      <c r="H152" s="21"/>
      <c r="I152" s="21"/>
      <c r="J152" s="21"/>
      <c r="K152" s="21"/>
      <c r="L152" s="24"/>
      <c r="M152" s="199"/>
      <c r="N152" s="200"/>
      <c r="O152" s="59"/>
      <c r="P152" s="59"/>
      <c r="Q152" s="59"/>
      <c r="R152" s="59"/>
      <c r="S152" s="59"/>
      <c r="T152" s="60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T152" s="3" t="s">
        <v>192</v>
      </c>
      <c r="AU152" s="3" t="s">
        <v>86</v>
      </c>
    </row>
    <row r="153" spans="1:65" s="25" customFormat="1" ht="29.25" x14ac:dyDescent="0.2">
      <c r="A153" s="21"/>
      <c r="B153" s="20"/>
      <c r="C153" s="21"/>
      <c r="D153" s="197" t="s">
        <v>127</v>
      </c>
      <c r="E153" s="21"/>
      <c r="F153" s="230" t="s">
        <v>235</v>
      </c>
      <c r="G153" s="21"/>
      <c r="H153" s="21"/>
      <c r="I153" s="21"/>
      <c r="J153" s="21"/>
      <c r="K153" s="21"/>
      <c r="L153" s="24"/>
      <c r="M153" s="199"/>
      <c r="N153" s="200"/>
      <c r="O153" s="59"/>
      <c r="P153" s="59"/>
      <c r="Q153" s="59"/>
      <c r="R153" s="59"/>
      <c r="S153" s="59"/>
      <c r="T153" s="60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T153" s="3" t="s">
        <v>127</v>
      </c>
      <c r="AU153" s="3" t="s">
        <v>86</v>
      </c>
    </row>
    <row r="154" spans="1:65" s="25" customFormat="1" ht="21.6" customHeight="1" x14ac:dyDescent="0.2">
      <c r="A154" s="21"/>
      <c r="B154" s="20"/>
      <c r="C154" s="184" t="s">
        <v>163</v>
      </c>
      <c r="D154" s="184" t="s">
        <v>119</v>
      </c>
      <c r="E154" s="185" t="s">
        <v>236</v>
      </c>
      <c r="F154" s="186" t="s">
        <v>237</v>
      </c>
      <c r="G154" s="187" t="s">
        <v>220</v>
      </c>
      <c r="H154" s="188">
        <v>50</v>
      </c>
      <c r="I154" s="189"/>
      <c r="J154" s="190">
        <f>ROUND(I154*H154,2)</f>
        <v>0</v>
      </c>
      <c r="K154" s="186" t="s">
        <v>146</v>
      </c>
      <c r="L154" s="24"/>
      <c r="M154" s="191"/>
      <c r="N154" s="192" t="s">
        <v>43</v>
      </c>
      <c r="O154" s="59"/>
      <c r="P154" s="193">
        <f>O154*H154</f>
        <v>0</v>
      </c>
      <c r="Q154" s="193">
        <v>0</v>
      </c>
      <c r="R154" s="193">
        <f>Q154*H154</f>
        <v>0</v>
      </c>
      <c r="S154" s="193">
        <v>0</v>
      </c>
      <c r="T154" s="194">
        <f>S154*H154</f>
        <v>0</v>
      </c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R154" s="195" t="s">
        <v>138</v>
      </c>
      <c r="AT154" s="195" t="s">
        <v>119</v>
      </c>
      <c r="AU154" s="195" t="s">
        <v>86</v>
      </c>
      <c r="AY154" s="3" t="s">
        <v>116</v>
      </c>
      <c r="BE154" s="196">
        <f>IF(N154="základní",J154,0)</f>
        <v>0</v>
      </c>
      <c r="BF154" s="196">
        <f>IF(N154="snížená",J154,0)</f>
        <v>0</v>
      </c>
      <c r="BG154" s="196">
        <f>IF(N154="zákl. přenesená",J154,0)</f>
        <v>0</v>
      </c>
      <c r="BH154" s="196">
        <f>IF(N154="sníž. přenesená",J154,0)</f>
        <v>0</v>
      </c>
      <c r="BI154" s="196">
        <f>IF(N154="nulová",J154,0)</f>
        <v>0</v>
      </c>
      <c r="BJ154" s="3" t="s">
        <v>20</v>
      </c>
      <c r="BK154" s="196">
        <f>ROUND(I154*H154,2)</f>
        <v>0</v>
      </c>
      <c r="BL154" s="3" t="s">
        <v>138</v>
      </c>
      <c r="BM154" s="195" t="s">
        <v>238</v>
      </c>
    </row>
    <row r="155" spans="1:65" s="25" customFormat="1" ht="39" x14ac:dyDescent="0.2">
      <c r="A155" s="21"/>
      <c r="B155" s="20"/>
      <c r="C155" s="21"/>
      <c r="D155" s="197" t="s">
        <v>126</v>
      </c>
      <c r="E155" s="21"/>
      <c r="F155" s="198" t="s">
        <v>239</v>
      </c>
      <c r="G155" s="21"/>
      <c r="H155" s="21"/>
      <c r="I155" s="21"/>
      <c r="J155" s="21"/>
      <c r="K155" s="21"/>
      <c r="L155" s="24"/>
      <c r="M155" s="199"/>
      <c r="N155" s="200"/>
      <c r="O155" s="59"/>
      <c r="P155" s="59"/>
      <c r="Q155" s="59"/>
      <c r="R155" s="59"/>
      <c r="S155" s="59"/>
      <c r="T155" s="60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T155" s="3" t="s">
        <v>126</v>
      </c>
      <c r="AU155" s="3" t="s">
        <v>86</v>
      </c>
    </row>
    <row r="156" spans="1:65" s="25" customFormat="1" ht="29.25" x14ac:dyDescent="0.2">
      <c r="A156" s="21"/>
      <c r="B156" s="20"/>
      <c r="C156" s="21"/>
      <c r="D156" s="197" t="s">
        <v>192</v>
      </c>
      <c r="E156" s="21"/>
      <c r="F156" s="201" t="s">
        <v>234</v>
      </c>
      <c r="G156" s="21"/>
      <c r="H156" s="21"/>
      <c r="I156" s="21"/>
      <c r="J156" s="21"/>
      <c r="K156" s="21"/>
      <c r="L156" s="24"/>
      <c r="M156" s="199"/>
      <c r="N156" s="200"/>
      <c r="O156" s="59"/>
      <c r="P156" s="59"/>
      <c r="Q156" s="59"/>
      <c r="R156" s="59"/>
      <c r="S156" s="59"/>
      <c r="T156" s="60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T156" s="3" t="s">
        <v>192</v>
      </c>
      <c r="AU156" s="3" t="s">
        <v>86</v>
      </c>
    </row>
    <row r="157" spans="1:65" s="228" customFormat="1" x14ac:dyDescent="0.2">
      <c r="A157" s="220"/>
      <c r="B157" s="221"/>
      <c r="C157" s="220"/>
      <c r="D157" s="197" t="s">
        <v>198</v>
      </c>
      <c r="E157" s="220"/>
      <c r="F157" s="222" t="s">
        <v>240</v>
      </c>
      <c r="G157" s="220"/>
      <c r="H157" s="223">
        <v>50</v>
      </c>
      <c r="I157" s="220"/>
      <c r="J157" s="220"/>
      <c r="K157" s="220"/>
      <c r="L157" s="224"/>
      <c r="M157" s="225"/>
      <c r="N157" s="226"/>
      <c r="O157" s="226"/>
      <c r="P157" s="226"/>
      <c r="Q157" s="226"/>
      <c r="R157" s="226"/>
      <c r="S157" s="226"/>
      <c r="T157" s="227"/>
      <c r="AT157" s="229" t="s">
        <v>198</v>
      </c>
      <c r="AU157" s="229" t="s">
        <v>86</v>
      </c>
      <c r="AV157" s="228" t="s">
        <v>86</v>
      </c>
      <c r="AW157" s="228" t="s">
        <v>3</v>
      </c>
      <c r="AX157" s="228" t="s">
        <v>20</v>
      </c>
      <c r="AY157" s="229" t="s">
        <v>116</v>
      </c>
    </row>
    <row r="158" spans="1:65" s="25" customFormat="1" ht="21.6" customHeight="1" x14ac:dyDescent="0.2">
      <c r="A158" s="21"/>
      <c r="B158" s="20"/>
      <c r="C158" s="184" t="s">
        <v>25</v>
      </c>
      <c r="D158" s="184" t="s">
        <v>119</v>
      </c>
      <c r="E158" s="185" t="s">
        <v>241</v>
      </c>
      <c r="F158" s="186" t="s">
        <v>242</v>
      </c>
      <c r="G158" s="187" t="s">
        <v>189</v>
      </c>
      <c r="H158" s="188">
        <v>2</v>
      </c>
      <c r="I158" s="189"/>
      <c r="J158" s="190">
        <f>ROUND(I158*H158,2)</f>
        <v>0</v>
      </c>
      <c r="K158" s="186" t="s">
        <v>146</v>
      </c>
      <c r="L158" s="24"/>
      <c r="M158" s="191"/>
      <c r="N158" s="192" t="s">
        <v>43</v>
      </c>
      <c r="O158" s="59"/>
      <c r="P158" s="193">
        <f>O158*H158</f>
        <v>0</v>
      </c>
      <c r="Q158" s="193">
        <v>1.9967999999999999</v>
      </c>
      <c r="R158" s="193">
        <f>Q158*H158</f>
        <v>3.9935999999999998</v>
      </c>
      <c r="S158" s="193">
        <v>0</v>
      </c>
      <c r="T158" s="194">
        <f>S158*H158</f>
        <v>0</v>
      </c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R158" s="195" t="s">
        <v>138</v>
      </c>
      <c r="AT158" s="195" t="s">
        <v>119</v>
      </c>
      <c r="AU158" s="195" t="s">
        <v>86</v>
      </c>
      <c r="AY158" s="3" t="s">
        <v>116</v>
      </c>
      <c r="BE158" s="196">
        <f>IF(N158="základní",J158,0)</f>
        <v>0</v>
      </c>
      <c r="BF158" s="196">
        <f>IF(N158="snížená",J158,0)</f>
        <v>0</v>
      </c>
      <c r="BG158" s="196">
        <f>IF(N158="zákl. přenesená",J158,0)</f>
        <v>0</v>
      </c>
      <c r="BH158" s="196">
        <f>IF(N158="sníž. přenesená",J158,0)</f>
        <v>0</v>
      </c>
      <c r="BI158" s="196">
        <f>IF(N158="nulová",J158,0)</f>
        <v>0</v>
      </c>
      <c r="BJ158" s="3" t="s">
        <v>20</v>
      </c>
      <c r="BK158" s="196">
        <f>ROUND(I158*H158,2)</f>
        <v>0</v>
      </c>
      <c r="BL158" s="3" t="s">
        <v>138</v>
      </c>
      <c r="BM158" s="195" t="s">
        <v>243</v>
      </c>
    </row>
    <row r="159" spans="1:65" s="25" customFormat="1" ht="29.25" x14ac:dyDescent="0.2">
      <c r="A159" s="21"/>
      <c r="B159" s="20"/>
      <c r="C159" s="21"/>
      <c r="D159" s="197" t="s">
        <v>126</v>
      </c>
      <c r="E159" s="21"/>
      <c r="F159" s="198" t="s">
        <v>244</v>
      </c>
      <c r="G159" s="21"/>
      <c r="H159" s="21"/>
      <c r="I159" s="21"/>
      <c r="J159" s="21"/>
      <c r="K159" s="21"/>
      <c r="L159" s="24"/>
      <c r="M159" s="199"/>
      <c r="N159" s="200"/>
      <c r="O159" s="59"/>
      <c r="P159" s="59"/>
      <c r="Q159" s="59"/>
      <c r="R159" s="59"/>
      <c r="S159" s="59"/>
      <c r="T159" s="60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T159" s="3" t="s">
        <v>126</v>
      </c>
      <c r="AU159" s="3" t="s">
        <v>86</v>
      </c>
    </row>
    <row r="160" spans="1:65" s="25" customFormat="1" ht="117" x14ac:dyDescent="0.2">
      <c r="A160" s="21"/>
      <c r="B160" s="20"/>
      <c r="C160" s="21"/>
      <c r="D160" s="197" t="s">
        <v>192</v>
      </c>
      <c r="E160" s="21"/>
      <c r="F160" s="201" t="s">
        <v>245</v>
      </c>
      <c r="G160" s="21"/>
      <c r="H160" s="21"/>
      <c r="I160" s="21"/>
      <c r="J160" s="21"/>
      <c r="K160" s="21"/>
      <c r="L160" s="24"/>
      <c r="M160" s="199"/>
      <c r="N160" s="200"/>
      <c r="O160" s="59"/>
      <c r="P160" s="59"/>
      <c r="Q160" s="59"/>
      <c r="R160" s="59"/>
      <c r="S160" s="59"/>
      <c r="T160" s="60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T160" s="3" t="s">
        <v>192</v>
      </c>
      <c r="AU160" s="3" t="s">
        <v>86</v>
      </c>
    </row>
    <row r="161" spans="1:65" s="25" customFormat="1" ht="39" x14ac:dyDescent="0.2">
      <c r="A161" s="21"/>
      <c r="B161" s="20"/>
      <c r="C161" s="21"/>
      <c r="D161" s="197" t="s">
        <v>127</v>
      </c>
      <c r="E161" s="21"/>
      <c r="F161" s="201" t="s">
        <v>246</v>
      </c>
      <c r="G161" s="21"/>
      <c r="H161" s="21"/>
      <c r="I161" s="21"/>
      <c r="J161" s="21"/>
      <c r="K161" s="21"/>
      <c r="L161" s="24"/>
      <c r="M161" s="199"/>
      <c r="N161" s="200"/>
      <c r="O161" s="59"/>
      <c r="P161" s="59"/>
      <c r="Q161" s="59"/>
      <c r="R161" s="59"/>
      <c r="S161" s="59"/>
      <c r="T161" s="60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T161" s="3" t="s">
        <v>127</v>
      </c>
      <c r="AU161" s="3" t="s">
        <v>86</v>
      </c>
    </row>
    <row r="162" spans="1:65" s="25" customFormat="1" ht="14.45" customHeight="1" x14ac:dyDescent="0.2">
      <c r="A162" s="21"/>
      <c r="B162" s="20"/>
      <c r="C162" s="184" t="s">
        <v>172</v>
      </c>
      <c r="D162" s="184" t="s">
        <v>119</v>
      </c>
      <c r="E162" s="185" t="s">
        <v>247</v>
      </c>
      <c r="F162" s="186" t="s">
        <v>248</v>
      </c>
      <c r="G162" s="187" t="s">
        <v>220</v>
      </c>
      <c r="H162" s="188">
        <v>6.3</v>
      </c>
      <c r="I162" s="189"/>
      <c r="J162" s="190">
        <f>ROUND(I162*H162,2)</f>
        <v>0</v>
      </c>
      <c r="K162" s="186" t="s">
        <v>146</v>
      </c>
      <c r="L162" s="24"/>
      <c r="M162" s="191"/>
      <c r="N162" s="192" t="s">
        <v>43</v>
      </c>
      <c r="O162" s="59"/>
      <c r="P162" s="193">
        <f>O162*H162</f>
        <v>0</v>
      </c>
      <c r="Q162" s="193">
        <v>0</v>
      </c>
      <c r="R162" s="193">
        <f>Q162*H162</f>
        <v>0</v>
      </c>
      <c r="S162" s="193">
        <v>0</v>
      </c>
      <c r="T162" s="194">
        <f>S162*H162</f>
        <v>0</v>
      </c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R162" s="195" t="s">
        <v>138</v>
      </c>
      <c r="AT162" s="195" t="s">
        <v>119</v>
      </c>
      <c r="AU162" s="195" t="s">
        <v>86</v>
      </c>
      <c r="AY162" s="3" t="s">
        <v>116</v>
      </c>
      <c r="BE162" s="196">
        <f>IF(N162="základní",J162,0)</f>
        <v>0</v>
      </c>
      <c r="BF162" s="196">
        <f>IF(N162="snížená",J162,0)</f>
        <v>0</v>
      </c>
      <c r="BG162" s="196">
        <f>IF(N162="zákl. přenesená",J162,0)</f>
        <v>0</v>
      </c>
      <c r="BH162" s="196">
        <f>IF(N162="sníž. přenesená",J162,0)</f>
        <v>0</v>
      </c>
      <c r="BI162" s="196">
        <f>IF(N162="nulová",J162,0)</f>
        <v>0</v>
      </c>
      <c r="BJ162" s="3" t="s">
        <v>20</v>
      </c>
      <c r="BK162" s="196">
        <f>ROUND(I162*H162,2)</f>
        <v>0</v>
      </c>
      <c r="BL162" s="3" t="s">
        <v>138</v>
      </c>
      <c r="BM162" s="195" t="s">
        <v>249</v>
      </c>
    </row>
    <row r="163" spans="1:65" s="25" customFormat="1" ht="19.5" x14ac:dyDescent="0.2">
      <c r="A163" s="21"/>
      <c r="B163" s="20"/>
      <c r="C163" s="21"/>
      <c r="D163" s="197" t="s">
        <v>126</v>
      </c>
      <c r="E163" s="21"/>
      <c r="F163" s="198" t="s">
        <v>250</v>
      </c>
      <c r="G163" s="21"/>
      <c r="H163" s="21"/>
      <c r="I163" s="21"/>
      <c r="J163" s="21"/>
      <c r="K163" s="21"/>
      <c r="L163" s="24"/>
      <c r="M163" s="199"/>
      <c r="N163" s="200"/>
      <c r="O163" s="59"/>
      <c r="P163" s="59"/>
      <c r="Q163" s="59"/>
      <c r="R163" s="59"/>
      <c r="S163" s="59"/>
      <c r="T163" s="60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T163" s="3" t="s">
        <v>126</v>
      </c>
      <c r="AU163" s="3" t="s">
        <v>86</v>
      </c>
    </row>
    <row r="164" spans="1:65" s="25" customFormat="1" ht="117" x14ac:dyDescent="0.2">
      <c r="A164" s="21"/>
      <c r="B164" s="20"/>
      <c r="C164" s="21"/>
      <c r="D164" s="197" t="s">
        <v>192</v>
      </c>
      <c r="E164" s="21"/>
      <c r="F164" s="201" t="s">
        <v>245</v>
      </c>
      <c r="G164" s="21"/>
      <c r="H164" s="21"/>
      <c r="I164" s="21"/>
      <c r="J164" s="21"/>
      <c r="K164" s="21"/>
      <c r="L164" s="24"/>
      <c r="M164" s="199"/>
      <c r="N164" s="200"/>
      <c r="O164" s="59"/>
      <c r="P164" s="59"/>
      <c r="Q164" s="59"/>
      <c r="R164" s="59"/>
      <c r="S164" s="59"/>
      <c r="T164" s="60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T164" s="3" t="s">
        <v>192</v>
      </c>
      <c r="AU164" s="3" t="s">
        <v>86</v>
      </c>
    </row>
    <row r="165" spans="1:65" s="25" customFormat="1" ht="21.6" customHeight="1" x14ac:dyDescent="0.2">
      <c r="A165" s="21"/>
      <c r="B165" s="20"/>
      <c r="C165" s="184" t="s">
        <v>251</v>
      </c>
      <c r="D165" s="184" t="s">
        <v>119</v>
      </c>
      <c r="E165" s="185" t="s">
        <v>252</v>
      </c>
      <c r="F165" s="186" t="s">
        <v>253</v>
      </c>
      <c r="G165" s="187" t="s">
        <v>220</v>
      </c>
      <c r="H165" s="188">
        <v>13.4</v>
      </c>
      <c r="I165" s="189"/>
      <c r="J165" s="190">
        <f>ROUND(I165*H165,2)</f>
        <v>0</v>
      </c>
      <c r="K165" s="186" t="s">
        <v>146</v>
      </c>
      <c r="L165" s="24"/>
      <c r="M165" s="191"/>
      <c r="N165" s="192" t="s">
        <v>43</v>
      </c>
      <c r="O165" s="59"/>
      <c r="P165" s="193">
        <f>O165*H165</f>
        <v>0</v>
      </c>
      <c r="Q165" s="193">
        <v>0.60105000000000008</v>
      </c>
      <c r="R165" s="193">
        <f>Q165*H165</f>
        <v>8.0540700000000012</v>
      </c>
      <c r="S165" s="193">
        <v>0</v>
      </c>
      <c r="T165" s="194">
        <f>S165*H165</f>
        <v>0</v>
      </c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R165" s="195" t="s">
        <v>138</v>
      </c>
      <c r="AT165" s="195" t="s">
        <v>119</v>
      </c>
      <c r="AU165" s="195" t="s">
        <v>86</v>
      </c>
      <c r="AY165" s="3" t="s">
        <v>116</v>
      </c>
      <c r="BE165" s="196">
        <f>IF(N165="základní",J165,0)</f>
        <v>0</v>
      </c>
      <c r="BF165" s="196">
        <f>IF(N165="snížená",J165,0)</f>
        <v>0</v>
      </c>
      <c r="BG165" s="196">
        <f>IF(N165="zákl. přenesená",J165,0)</f>
        <v>0</v>
      </c>
      <c r="BH165" s="196">
        <f>IF(N165="sníž. přenesená",J165,0)</f>
        <v>0</v>
      </c>
      <c r="BI165" s="196">
        <f>IF(N165="nulová",J165,0)</f>
        <v>0</v>
      </c>
      <c r="BJ165" s="3" t="s">
        <v>20</v>
      </c>
      <c r="BK165" s="196">
        <f>ROUND(I165*H165,2)</f>
        <v>0</v>
      </c>
      <c r="BL165" s="3" t="s">
        <v>138</v>
      </c>
      <c r="BM165" s="195" t="s">
        <v>254</v>
      </c>
    </row>
    <row r="166" spans="1:65" s="25" customFormat="1" ht="39" x14ac:dyDescent="0.2">
      <c r="A166" s="21"/>
      <c r="B166" s="20"/>
      <c r="C166" s="21"/>
      <c r="D166" s="197" t="s">
        <v>126</v>
      </c>
      <c r="E166" s="21"/>
      <c r="F166" s="198" t="s">
        <v>255</v>
      </c>
      <c r="G166" s="21"/>
      <c r="H166" s="21"/>
      <c r="I166" s="21"/>
      <c r="J166" s="21"/>
      <c r="K166" s="21"/>
      <c r="L166" s="24"/>
      <c r="M166" s="199"/>
      <c r="N166" s="200"/>
      <c r="O166" s="59"/>
      <c r="P166" s="59"/>
      <c r="Q166" s="59"/>
      <c r="R166" s="59"/>
      <c r="S166" s="59"/>
      <c r="T166" s="60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T166" s="3" t="s">
        <v>126</v>
      </c>
      <c r="AU166" s="3" t="s">
        <v>86</v>
      </c>
    </row>
    <row r="167" spans="1:65" s="25" customFormat="1" ht="97.5" x14ac:dyDescent="0.2">
      <c r="A167" s="21"/>
      <c r="B167" s="20"/>
      <c r="C167" s="21"/>
      <c r="D167" s="197" t="s">
        <v>192</v>
      </c>
      <c r="E167" s="21"/>
      <c r="F167" s="201" t="s">
        <v>256</v>
      </c>
      <c r="G167" s="21"/>
      <c r="H167" s="21"/>
      <c r="I167" s="21"/>
      <c r="J167" s="21"/>
      <c r="K167" s="21"/>
      <c r="L167" s="24"/>
      <c r="M167" s="199"/>
      <c r="N167" s="200"/>
      <c r="O167" s="59"/>
      <c r="P167" s="59"/>
      <c r="Q167" s="59"/>
      <c r="R167" s="59"/>
      <c r="S167" s="59"/>
      <c r="T167" s="60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T167" s="3" t="s">
        <v>192</v>
      </c>
      <c r="AU167" s="3" t="s">
        <v>86</v>
      </c>
    </row>
    <row r="168" spans="1:65" s="25" customFormat="1" ht="29.25" x14ac:dyDescent="0.2">
      <c r="A168" s="21"/>
      <c r="B168" s="20"/>
      <c r="C168" s="21"/>
      <c r="D168" s="197" t="s">
        <v>127</v>
      </c>
      <c r="E168" s="21"/>
      <c r="F168" s="230" t="s">
        <v>257</v>
      </c>
      <c r="G168" s="21"/>
      <c r="H168" s="21"/>
      <c r="I168" s="21"/>
      <c r="J168" s="21"/>
      <c r="K168" s="21"/>
      <c r="L168" s="24"/>
      <c r="M168" s="199"/>
      <c r="N168" s="200"/>
      <c r="O168" s="59"/>
      <c r="P168" s="59"/>
      <c r="Q168" s="59"/>
      <c r="R168" s="59"/>
      <c r="S168" s="59"/>
      <c r="T168" s="60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T168" s="3" t="s">
        <v>127</v>
      </c>
      <c r="AU168" s="3" t="s">
        <v>86</v>
      </c>
    </row>
    <row r="169" spans="1:65" s="168" customFormat="1" ht="22.9" customHeight="1" x14ac:dyDescent="0.2">
      <c r="A169" s="170"/>
      <c r="B169" s="169"/>
      <c r="C169" s="170"/>
      <c r="D169" s="171" t="s">
        <v>77</v>
      </c>
      <c r="E169" s="182" t="s">
        <v>115</v>
      </c>
      <c r="F169" s="182" t="s">
        <v>258</v>
      </c>
      <c r="G169" s="170"/>
      <c r="H169" s="170"/>
      <c r="I169" s="170"/>
      <c r="J169" s="183">
        <f>BK169</f>
        <v>0</v>
      </c>
      <c r="K169" s="170"/>
      <c r="L169" s="174"/>
      <c r="M169" s="175"/>
      <c r="N169" s="176"/>
      <c r="O169" s="176"/>
      <c r="P169" s="177">
        <f>SUM(P170:P178)</f>
        <v>0</v>
      </c>
      <c r="Q169" s="176"/>
      <c r="R169" s="177">
        <f>SUM(R170:R178)</f>
        <v>383.83918199999999</v>
      </c>
      <c r="S169" s="176"/>
      <c r="T169" s="178">
        <f>SUM(T170:T178)</f>
        <v>0</v>
      </c>
      <c r="AR169" s="179" t="s">
        <v>20</v>
      </c>
      <c r="AT169" s="180" t="s">
        <v>77</v>
      </c>
      <c r="AU169" s="180" t="s">
        <v>20</v>
      </c>
      <c r="AY169" s="179" t="s">
        <v>116</v>
      </c>
      <c r="BK169" s="181">
        <f>SUM(BK170:BK178)</f>
        <v>0</v>
      </c>
    </row>
    <row r="170" spans="1:65" s="25" customFormat="1" ht="14.45" customHeight="1" x14ac:dyDescent="0.2">
      <c r="A170" s="21"/>
      <c r="B170" s="20"/>
      <c r="C170" s="184" t="s">
        <v>259</v>
      </c>
      <c r="D170" s="184" t="s">
        <v>119</v>
      </c>
      <c r="E170" s="185" t="s">
        <v>260</v>
      </c>
      <c r="F170" s="186" t="s">
        <v>261</v>
      </c>
      <c r="G170" s="187" t="s">
        <v>220</v>
      </c>
      <c r="H170" s="188">
        <v>556.20000000000005</v>
      </c>
      <c r="I170" s="189"/>
      <c r="J170" s="190">
        <f>ROUND(I170*H170,2)</f>
        <v>0</v>
      </c>
      <c r="K170" s="186" t="s">
        <v>146</v>
      </c>
      <c r="L170" s="24"/>
      <c r="M170" s="191"/>
      <c r="N170" s="192" t="s">
        <v>43</v>
      </c>
      <c r="O170" s="59"/>
      <c r="P170" s="193">
        <f>O170*H170</f>
        <v>0</v>
      </c>
      <c r="Q170" s="193">
        <v>0.25094</v>
      </c>
      <c r="R170" s="193">
        <f>Q170*H170</f>
        <v>139.57282800000002</v>
      </c>
      <c r="S170" s="193">
        <v>0</v>
      </c>
      <c r="T170" s="194">
        <f>S170*H170</f>
        <v>0</v>
      </c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R170" s="195" t="s">
        <v>138</v>
      </c>
      <c r="AT170" s="195" t="s">
        <v>119</v>
      </c>
      <c r="AU170" s="195" t="s">
        <v>86</v>
      </c>
      <c r="AY170" s="3" t="s">
        <v>116</v>
      </c>
      <c r="BE170" s="196">
        <f>IF(N170="základní",J170,0)</f>
        <v>0</v>
      </c>
      <c r="BF170" s="196">
        <f>IF(N170="snížená",J170,0)</f>
        <v>0</v>
      </c>
      <c r="BG170" s="196">
        <f>IF(N170="zákl. přenesená",J170,0)</f>
        <v>0</v>
      </c>
      <c r="BH170" s="196">
        <f>IF(N170="sníž. přenesená",J170,0)</f>
        <v>0</v>
      </c>
      <c r="BI170" s="196">
        <f>IF(N170="nulová",J170,0)</f>
        <v>0</v>
      </c>
      <c r="BJ170" s="3" t="s">
        <v>20</v>
      </c>
      <c r="BK170" s="196">
        <f>ROUND(I170*H170,2)</f>
        <v>0</v>
      </c>
      <c r="BL170" s="3" t="s">
        <v>138</v>
      </c>
      <c r="BM170" s="195" t="s">
        <v>262</v>
      </c>
    </row>
    <row r="171" spans="1:65" s="25" customFormat="1" ht="29.25" x14ac:dyDescent="0.2">
      <c r="A171" s="21"/>
      <c r="B171" s="20"/>
      <c r="C171" s="21"/>
      <c r="D171" s="197" t="s">
        <v>126</v>
      </c>
      <c r="E171" s="21"/>
      <c r="F171" s="198" t="s">
        <v>263</v>
      </c>
      <c r="G171" s="21"/>
      <c r="H171" s="21"/>
      <c r="I171" s="21"/>
      <c r="J171" s="21"/>
      <c r="K171" s="21"/>
      <c r="L171" s="24"/>
      <c r="M171" s="199"/>
      <c r="N171" s="200"/>
      <c r="O171" s="59"/>
      <c r="P171" s="59"/>
      <c r="Q171" s="59"/>
      <c r="R171" s="59"/>
      <c r="S171" s="59"/>
      <c r="T171" s="60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T171" s="3" t="s">
        <v>126</v>
      </c>
      <c r="AU171" s="3" t="s">
        <v>86</v>
      </c>
    </row>
    <row r="172" spans="1:65" s="25" customFormat="1" ht="14.45" customHeight="1" x14ac:dyDescent="0.2">
      <c r="A172" s="21"/>
      <c r="B172" s="20"/>
      <c r="C172" s="184" t="s">
        <v>264</v>
      </c>
      <c r="D172" s="184" t="s">
        <v>119</v>
      </c>
      <c r="E172" s="185" t="s">
        <v>265</v>
      </c>
      <c r="F172" s="186" t="s">
        <v>266</v>
      </c>
      <c r="G172" s="187" t="s">
        <v>220</v>
      </c>
      <c r="H172" s="188">
        <v>584.01</v>
      </c>
      <c r="I172" s="189"/>
      <c r="J172" s="190">
        <f>ROUND(I172*H172,2)</f>
        <v>0</v>
      </c>
      <c r="K172" s="186" t="s">
        <v>146</v>
      </c>
      <c r="L172" s="24"/>
      <c r="M172" s="191"/>
      <c r="N172" s="192" t="s">
        <v>43</v>
      </c>
      <c r="O172" s="59"/>
      <c r="P172" s="193">
        <f>O172*H172</f>
        <v>0</v>
      </c>
      <c r="Q172" s="193">
        <v>0.38</v>
      </c>
      <c r="R172" s="193">
        <f>Q172*H172</f>
        <v>221.9238</v>
      </c>
      <c r="S172" s="193">
        <v>0</v>
      </c>
      <c r="T172" s="194">
        <f>S172*H172</f>
        <v>0</v>
      </c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R172" s="195" t="s">
        <v>138</v>
      </c>
      <c r="AT172" s="195" t="s">
        <v>119</v>
      </c>
      <c r="AU172" s="195" t="s">
        <v>86</v>
      </c>
      <c r="AY172" s="3" t="s">
        <v>116</v>
      </c>
      <c r="BE172" s="196">
        <f>IF(N172="základní",J172,0)</f>
        <v>0</v>
      </c>
      <c r="BF172" s="196">
        <f>IF(N172="snížená",J172,0)</f>
        <v>0</v>
      </c>
      <c r="BG172" s="196">
        <f>IF(N172="zákl. přenesená",J172,0)</f>
        <v>0</v>
      </c>
      <c r="BH172" s="196">
        <f>IF(N172="sníž. přenesená",J172,0)</f>
        <v>0</v>
      </c>
      <c r="BI172" s="196">
        <f>IF(N172="nulová",J172,0)</f>
        <v>0</v>
      </c>
      <c r="BJ172" s="3" t="s">
        <v>20</v>
      </c>
      <c r="BK172" s="196">
        <f>ROUND(I172*H172,2)</f>
        <v>0</v>
      </c>
      <c r="BL172" s="3" t="s">
        <v>138</v>
      </c>
      <c r="BM172" s="195" t="s">
        <v>267</v>
      </c>
    </row>
    <row r="173" spans="1:65" s="25" customFormat="1" ht="19.5" x14ac:dyDescent="0.2">
      <c r="A173" s="21"/>
      <c r="B173" s="20"/>
      <c r="C173" s="21"/>
      <c r="D173" s="197" t="s">
        <v>126</v>
      </c>
      <c r="E173" s="21"/>
      <c r="F173" s="198" t="s">
        <v>268</v>
      </c>
      <c r="G173" s="21"/>
      <c r="H173" s="21"/>
      <c r="I173" s="21"/>
      <c r="J173" s="21"/>
      <c r="K173" s="21"/>
      <c r="L173" s="24"/>
      <c r="M173" s="199"/>
      <c r="N173" s="200"/>
      <c r="O173" s="59"/>
      <c r="P173" s="59"/>
      <c r="Q173" s="59"/>
      <c r="R173" s="59"/>
      <c r="S173" s="59"/>
      <c r="T173" s="60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T173" s="3" t="s">
        <v>126</v>
      </c>
      <c r="AU173" s="3" t="s">
        <v>86</v>
      </c>
    </row>
    <row r="174" spans="1:65" s="228" customFormat="1" x14ac:dyDescent="0.2">
      <c r="A174" s="220"/>
      <c r="B174" s="221"/>
      <c r="C174" s="220"/>
      <c r="D174" s="197" t="s">
        <v>198</v>
      </c>
      <c r="E174" s="231"/>
      <c r="F174" s="222" t="s">
        <v>269</v>
      </c>
      <c r="G174" s="220"/>
      <c r="H174" s="223">
        <v>584.01</v>
      </c>
      <c r="I174" s="220"/>
      <c r="J174" s="220"/>
      <c r="K174" s="220"/>
      <c r="L174" s="224"/>
      <c r="M174" s="225"/>
      <c r="N174" s="226"/>
      <c r="O174" s="226"/>
      <c r="P174" s="226"/>
      <c r="Q174" s="226"/>
      <c r="R174" s="226"/>
      <c r="S174" s="226"/>
      <c r="T174" s="227"/>
      <c r="AT174" s="229" t="s">
        <v>198</v>
      </c>
      <c r="AU174" s="229" t="s">
        <v>86</v>
      </c>
      <c r="AV174" s="228" t="s">
        <v>86</v>
      </c>
      <c r="AW174" s="228" t="s">
        <v>35</v>
      </c>
      <c r="AX174" s="228" t="s">
        <v>78</v>
      </c>
      <c r="AY174" s="229" t="s">
        <v>116</v>
      </c>
    </row>
    <row r="175" spans="1:65" s="241" customFormat="1" x14ac:dyDescent="0.2">
      <c r="A175" s="232"/>
      <c r="B175" s="233"/>
      <c r="C175" s="232"/>
      <c r="D175" s="197" t="s">
        <v>198</v>
      </c>
      <c r="E175" s="234"/>
      <c r="F175" s="235" t="s">
        <v>270</v>
      </c>
      <c r="G175" s="232"/>
      <c r="H175" s="236">
        <v>584.01</v>
      </c>
      <c r="I175" s="232"/>
      <c r="J175" s="232"/>
      <c r="K175" s="232"/>
      <c r="L175" s="237"/>
      <c r="M175" s="238"/>
      <c r="N175" s="239"/>
      <c r="O175" s="239"/>
      <c r="P175" s="239"/>
      <c r="Q175" s="239"/>
      <c r="R175" s="239"/>
      <c r="S175" s="239"/>
      <c r="T175" s="240"/>
      <c r="AT175" s="242" t="s">
        <v>198</v>
      </c>
      <c r="AU175" s="242" t="s">
        <v>86</v>
      </c>
      <c r="AV175" s="241" t="s">
        <v>138</v>
      </c>
      <c r="AW175" s="241" t="s">
        <v>35</v>
      </c>
      <c r="AX175" s="241" t="s">
        <v>20</v>
      </c>
      <c r="AY175" s="242" t="s">
        <v>116</v>
      </c>
    </row>
    <row r="176" spans="1:65" s="25" customFormat="1" ht="21.6" customHeight="1" x14ac:dyDescent="0.2">
      <c r="A176" s="21"/>
      <c r="B176" s="20"/>
      <c r="C176" s="184" t="s">
        <v>7</v>
      </c>
      <c r="D176" s="184" t="s">
        <v>119</v>
      </c>
      <c r="E176" s="185" t="s">
        <v>271</v>
      </c>
      <c r="F176" s="186" t="s">
        <v>272</v>
      </c>
      <c r="G176" s="187" t="s">
        <v>220</v>
      </c>
      <c r="H176" s="188">
        <v>556.20000000000005</v>
      </c>
      <c r="I176" s="189"/>
      <c r="J176" s="190">
        <f>ROUND(I176*H176,2)</f>
        <v>0</v>
      </c>
      <c r="K176" s="186" t="s">
        <v>146</v>
      </c>
      <c r="L176" s="24"/>
      <c r="M176" s="191"/>
      <c r="N176" s="192" t="s">
        <v>43</v>
      </c>
      <c r="O176" s="59"/>
      <c r="P176" s="193">
        <f>O176*H176</f>
        <v>0</v>
      </c>
      <c r="Q176" s="193">
        <v>4.0170000000000004E-2</v>
      </c>
      <c r="R176" s="193">
        <f>Q176*H176</f>
        <v>22.342554000000003</v>
      </c>
      <c r="S176" s="193">
        <v>0</v>
      </c>
      <c r="T176" s="194">
        <f>S176*H176</f>
        <v>0</v>
      </c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R176" s="195" t="s">
        <v>138</v>
      </c>
      <c r="AT176" s="195" t="s">
        <v>119</v>
      </c>
      <c r="AU176" s="195" t="s">
        <v>86</v>
      </c>
      <c r="AY176" s="3" t="s">
        <v>116</v>
      </c>
      <c r="BE176" s="196">
        <f>IF(N176="základní",J176,0)</f>
        <v>0</v>
      </c>
      <c r="BF176" s="196">
        <f>IF(N176="snížená",J176,0)</f>
        <v>0</v>
      </c>
      <c r="BG176" s="196">
        <f>IF(N176="zákl. přenesená",J176,0)</f>
        <v>0</v>
      </c>
      <c r="BH176" s="196">
        <f>IF(N176="sníž. přenesená",J176,0)</f>
        <v>0</v>
      </c>
      <c r="BI176" s="196">
        <f>IF(N176="nulová",J176,0)</f>
        <v>0</v>
      </c>
      <c r="BJ176" s="3" t="s">
        <v>20</v>
      </c>
      <c r="BK176" s="196">
        <f>ROUND(I176*H176,2)</f>
        <v>0</v>
      </c>
      <c r="BL176" s="3" t="s">
        <v>138</v>
      </c>
      <c r="BM176" s="195" t="s">
        <v>273</v>
      </c>
    </row>
    <row r="177" spans="1:65" s="25" customFormat="1" ht="29.25" x14ac:dyDescent="0.2">
      <c r="A177" s="21"/>
      <c r="B177" s="20"/>
      <c r="C177" s="21"/>
      <c r="D177" s="197" t="s">
        <v>126</v>
      </c>
      <c r="E177" s="21"/>
      <c r="F177" s="198" t="s">
        <v>274</v>
      </c>
      <c r="G177" s="21"/>
      <c r="H177" s="21"/>
      <c r="I177" s="21"/>
      <c r="J177" s="21"/>
      <c r="K177" s="21"/>
      <c r="L177" s="24"/>
      <c r="M177" s="199"/>
      <c r="N177" s="200"/>
      <c r="O177" s="59"/>
      <c r="P177" s="59"/>
      <c r="Q177" s="59"/>
      <c r="R177" s="59"/>
      <c r="S177" s="59"/>
      <c r="T177" s="60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T177" s="3" t="s">
        <v>126</v>
      </c>
      <c r="AU177" s="3" t="s">
        <v>86</v>
      </c>
    </row>
    <row r="178" spans="1:65" s="25" customFormat="1" ht="19.5" x14ac:dyDescent="0.2">
      <c r="A178" s="21"/>
      <c r="B178" s="20"/>
      <c r="C178" s="21"/>
      <c r="D178" s="197" t="s">
        <v>127</v>
      </c>
      <c r="E178" s="21"/>
      <c r="F178" s="201" t="s">
        <v>275</v>
      </c>
      <c r="G178" s="21"/>
      <c r="H178" s="21"/>
      <c r="I178" s="21"/>
      <c r="J178" s="21"/>
      <c r="K178" s="21"/>
      <c r="L178" s="24"/>
      <c r="M178" s="199"/>
      <c r="N178" s="200"/>
      <c r="O178" s="59"/>
      <c r="P178" s="59"/>
      <c r="Q178" s="59"/>
      <c r="R178" s="59"/>
      <c r="S178" s="59"/>
      <c r="T178" s="60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T178" s="3" t="s">
        <v>127</v>
      </c>
      <c r="AU178" s="3" t="s">
        <v>86</v>
      </c>
    </row>
    <row r="179" spans="1:65" s="168" customFormat="1" ht="22.9" customHeight="1" x14ac:dyDescent="0.2">
      <c r="A179" s="170"/>
      <c r="B179" s="169"/>
      <c r="C179" s="170"/>
      <c r="D179" s="171" t="s">
        <v>77</v>
      </c>
      <c r="E179" s="182" t="s">
        <v>163</v>
      </c>
      <c r="F179" s="182" t="s">
        <v>276</v>
      </c>
      <c r="G179" s="170"/>
      <c r="H179" s="170"/>
      <c r="I179" s="170"/>
      <c r="J179" s="183">
        <f>BK179</f>
        <v>0</v>
      </c>
      <c r="K179" s="170"/>
      <c r="L179" s="174"/>
      <c r="M179" s="175"/>
      <c r="N179" s="176"/>
      <c r="O179" s="176"/>
      <c r="P179" s="177">
        <f>SUM(P180:P194)</f>
        <v>0</v>
      </c>
      <c r="Q179" s="176"/>
      <c r="R179" s="177">
        <f>SUM(R180:R194)</f>
        <v>9.2627000000000006</v>
      </c>
      <c r="S179" s="176"/>
      <c r="T179" s="178">
        <f>SUM(T180:T194)</f>
        <v>0</v>
      </c>
      <c r="AR179" s="179" t="s">
        <v>20</v>
      </c>
      <c r="AT179" s="180" t="s">
        <v>77</v>
      </c>
      <c r="AU179" s="180" t="s">
        <v>20</v>
      </c>
      <c r="AY179" s="179" t="s">
        <v>116</v>
      </c>
      <c r="BK179" s="181">
        <f>SUM(BK180:BK194)</f>
        <v>0</v>
      </c>
    </row>
    <row r="180" spans="1:65" s="25" customFormat="1" ht="14.45" customHeight="1" x14ac:dyDescent="0.2">
      <c r="A180" s="21"/>
      <c r="B180" s="20"/>
      <c r="C180" s="184" t="s">
        <v>277</v>
      </c>
      <c r="D180" s="184" t="s">
        <v>119</v>
      </c>
      <c r="E180" s="185" t="s">
        <v>278</v>
      </c>
      <c r="F180" s="186" t="s">
        <v>279</v>
      </c>
      <c r="G180" s="187" t="s">
        <v>280</v>
      </c>
      <c r="H180" s="188">
        <v>3</v>
      </c>
      <c r="I180" s="189"/>
      <c r="J180" s="190">
        <f>ROUND(I180*H180,2)</f>
        <v>0</v>
      </c>
      <c r="K180" s="186"/>
      <c r="L180" s="24"/>
      <c r="M180" s="191"/>
      <c r="N180" s="192" t="s">
        <v>43</v>
      </c>
      <c r="O180" s="59"/>
      <c r="P180" s="193">
        <f>O180*H180</f>
        <v>0</v>
      </c>
      <c r="Q180" s="193">
        <v>0.01</v>
      </c>
      <c r="R180" s="193">
        <f>Q180*H180</f>
        <v>0.03</v>
      </c>
      <c r="S180" s="193">
        <v>0</v>
      </c>
      <c r="T180" s="194">
        <f>S180*H180</f>
        <v>0</v>
      </c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R180" s="195" t="s">
        <v>138</v>
      </c>
      <c r="AT180" s="195" t="s">
        <v>119</v>
      </c>
      <c r="AU180" s="195" t="s">
        <v>86</v>
      </c>
      <c r="AY180" s="3" t="s">
        <v>116</v>
      </c>
      <c r="BE180" s="196">
        <f>IF(N180="základní",J180,0)</f>
        <v>0</v>
      </c>
      <c r="BF180" s="196">
        <f>IF(N180="snížená",J180,0)</f>
        <v>0</v>
      </c>
      <c r="BG180" s="196">
        <f>IF(N180="zákl. přenesená",J180,0)</f>
        <v>0</v>
      </c>
      <c r="BH180" s="196">
        <f>IF(N180="sníž. přenesená",J180,0)</f>
        <v>0</v>
      </c>
      <c r="BI180" s="196">
        <f>IF(N180="nulová",J180,0)</f>
        <v>0</v>
      </c>
      <c r="BJ180" s="3" t="s">
        <v>20</v>
      </c>
      <c r="BK180" s="196">
        <f>ROUND(I180*H180,2)</f>
        <v>0</v>
      </c>
      <c r="BL180" s="3" t="s">
        <v>138</v>
      </c>
      <c r="BM180" s="195" t="s">
        <v>281</v>
      </c>
    </row>
    <row r="181" spans="1:65" s="25" customFormat="1" x14ac:dyDescent="0.2">
      <c r="A181" s="21"/>
      <c r="B181" s="20"/>
      <c r="C181" s="21"/>
      <c r="D181" s="197" t="s">
        <v>126</v>
      </c>
      <c r="E181" s="21"/>
      <c r="F181" s="198" t="s">
        <v>279</v>
      </c>
      <c r="G181" s="21"/>
      <c r="H181" s="21"/>
      <c r="I181" s="21"/>
      <c r="J181" s="21"/>
      <c r="K181" s="21"/>
      <c r="L181" s="24"/>
      <c r="M181" s="199"/>
      <c r="N181" s="200"/>
      <c r="O181" s="59"/>
      <c r="P181" s="59"/>
      <c r="Q181" s="59"/>
      <c r="R181" s="59"/>
      <c r="S181" s="59"/>
      <c r="T181" s="60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T181" s="3" t="s">
        <v>126</v>
      </c>
      <c r="AU181" s="3" t="s">
        <v>86</v>
      </c>
    </row>
    <row r="182" spans="1:65" s="25" customFormat="1" ht="19.5" x14ac:dyDescent="0.2">
      <c r="A182" s="21"/>
      <c r="B182" s="20"/>
      <c r="C182" s="21"/>
      <c r="D182" s="197" t="s">
        <v>127</v>
      </c>
      <c r="E182" s="21"/>
      <c r="F182" s="201" t="s">
        <v>282</v>
      </c>
      <c r="G182" s="21"/>
      <c r="H182" s="21"/>
      <c r="I182" s="21"/>
      <c r="J182" s="21"/>
      <c r="K182" s="21"/>
      <c r="L182" s="24"/>
      <c r="M182" s="199"/>
      <c r="N182" s="200"/>
      <c r="O182" s="59"/>
      <c r="P182" s="59"/>
      <c r="Q182" s="59"/>
      <c r="R182" s="59"/>
      <c r="S182" s="59"/>
      <c r="T182" s="60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T182" s="3" t="s">
        <v>127</v>
      </c>
      <c r="AU182" s="3" t="s">
        <v>86</v>
      </c>
    </row>
    <row r="183" spans="1:65" s="25" customFormat="1" ht="14.45" customHeight="1" x14ac:dyDescent="0.2">
      <c r="A183" s="21"/>
      <c r="B183" s="20"/>
      <c r="C183" s="184" t="s">
        <v>283</v>
      </c>
      <c r="D183" s="184" t="s">
        <v>119</v>
      </c>
      <c r="E183" s="185" t="s">
        <v>284</v>
      </c>
      <c r="F183" s="186" t="s">
        <v>285</v>
      </c>
      <c r="G183" s="187" t="s">
        <v>280</v>
      </c>
      <c r="H183" s="188">
        <v>2</v>
      </c>
      <c r="I183" s="189"/>
      <c r="J183" s="190">
        <f>ROUND(I183*H183,2)</f>
        <v>0</v>
      </c>
      <c r="K183" s="186"/>
      <c r="L183" s="24"/>
      <c r="M183" s="191"/>
      <c r="N183" s="192" t="s">
        <v>43</v>
      </c>
      <c r="O183" s="59"/>
      <c r="P183" s="193">
        <f>O183*H183</f>
        <v>0</v>
      </c>
      <c r="Q183" s="193">
        <v>0.01</v>
      </c>
      <c r="R183" s="193">
        <f>Q183*H183</f>
        <v>0.02</v>
      </c>
      <c r="S183" s="193">
        <v>0</v>
      </c>
      <c r="T183" s="194">
        <f>S183*H183</f>
        <v>0</v>
      </c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R183" s="195" t="s">
        <v>138</v>
      </c>
      <c r="AT183" s="195" t="s">
        <v>119</v>
      </c>
      <c r="AU183" s="195" t="s">
        <v>86</v>
      </c>
      <c r="AY183" s="3" t="s">
        <v>116</v>
      </c>
      <c r="BE183" s="196">
        <f>IF(N183="základní",J183,0)</f>
        <v>0</v>
      </c>
      <c r="BF183" s="196">
        <f>IF(N183="snížená",J183,0)</f>
        <v>0</v>
      </c>
      <c r="BG183" s="196">
        <f>IF(N183="zákl. přenesená",J183,0)</f>
        <v>0</v>
      </c>
      <c r="BH183" s="196">
        <f>IF(N183="sníž. přenesená",J183,0)</f>
        <v>0</v>
      </c>
      <c r="BI183" s="196">
        <f>IF(N183="nulová",J183,0)</f>
        <v>0</v>
      </c>
      <c r="BJ183" s="3" t="s">
        <v>20</v>
      </c>
      <c r="BK183" s="196">
        <f>ROUND(I183*H183,2)</f>
        <v>0</v>
      </c>
      <c r="BL183" s="3" t="s">
        <v>138</v>
      </c>
      <c r="BM183" s="195" t="s">
        <v>286</v>
      </c>
    </row>
    <row r="184" spans="1:65" s="25" customFormat="1" x14ac:dyDescent="0.2">
      <c r="A184" s="21"/>
      <c r="B184" s="20"/>
      <c r="C184" s="21"/>
      <c r="D184" s="197" t="s">
        <v>126</v>
      </c>
      <c r="E184" s="21"/>
      <c r="F184" s="198" t="s">
        <v>285</v>
      </c>
      <c r="G184" s="21"/>
      <c r="H184" s="21"/>
      <c r="I184" s="21"/>
      <c r="J184" s="21"/>
      <c r="K184" s="21"/>
      <c r="L184" s="24"/>
      <c r="M184" s="199"/>
      <c r="N184" s="200"/>
      <c r="O184" s="59"/>
      <c r="P184" s="59"/>
      <c r="Q184" s="59"/>
      <c r="R184" s="59"/>
      <c r="S184" s="59"/>
      <c r="T184" s="60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T184" s="3" t="s">
        <v>126</v>
      </c>
      <c r="AU184" s="3" t="s">
        <v>86</v>
      </c>
    </row>
    <row r="185" spans="1:65" s="25" customFormat="1" ht="19.5" x14ac:dyDescent="0.2">
      <c r="A185" s="21"/>
      <c r="B185" s="20"/>
      <c r="C185" s="21"/>
      <c r="D185" s="197" t="s">
        <v>127</v>
      </c>
      <c r="E185" s="21"/>
      <c r="F185" s="201" t="s">
        <v>282</v>
      </c>
      <c r="G185" s="21"/>
      <c r="H185" s="21"/>
      <c r="I185" s="21"/>
      <c r="J185" s="21"/>
      <c r="K185" s="21"/>
      <c r="L185" s="24"/>
      <c r="M185" s="199"/>
      <c r="N185" s="200"/>
      <c r="O185" s="59"/>
      <c r="P185" s="59"/>
      <c r="Q185" s="59"/>
      <c r="R185" s="59"/>
      <c r="S185" s="59"/>
      <c r="T185" s="60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T185" s="3" t="s">
        <v>127</v>
      </c>
      <c r="AU185" s="3" t="s">
        <v>86</v>
      </c>
    </row>
    <row r="186" spans="1:65" s="25" customFormat="1" ht="14.45" customHeight="1" x14ac:dyDescent="0.2">
      <c r="A186" s="21"/>
      <c r="B186" s="20"/>
      <c r="C186" s="184" t="s">
        <v>287</v>
      </c>
      <c r="D186" s="184" t="s">
        <v>119</v>
      </c>
      <c r="E186" s="185" t="s">
        <v>288</v>
      </c>
      <c r="F186" s="186" t="s">
        <v>289</v>
      </c>
      <c r="G186" s="187" t="s">
        <v>280</v>
      </c>
      <c r="H186" s="188">
        <v>1</v>
      </c>
      <c r="I186" s="189"/>
      <c r="J186" s="190">
        <f>ROUND(I186*H186,2)</f>
        <v>0</v>
      </c>
      <c r="K186" s="186"/>
      <c r="L186" s="24"/>
      <c r="M186" s="191"/>
      <c r="N186" s="192" t="s">
        <v>43</v>
      </c>
      <c r="O186" s="59"/>
      <c r="P186" s="193">
        <f>O186*H186</f>
        <v>0</v>
      </c>
      <c r="Q186" s="193">
        <v>0.01</v>
      </c>
      <c r="R186" s="193">
        <f>Q186*H186</f>
        <v>0.01</v>
      </c>
      <c r="S186" s="193">
        <v>0</v>
      </c>
      <c r="T186" s="194">
        <f>S186*H186</f>
        <v>0</v>
      </c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R186" s="195" t="s">
        <v>138</v>
      </c>
      <c r="AT186" s="195" t="s">
        <v>119</v>
      </c>
      <c r="AU186" s="195" t="s">
        <v>86</v>
      </c>
      <c r="AY186" s="3" t="s">
        <v>116</v>
      </c>
      <c r="BE186" s="196">
        <f>IF(N186="základní",J186,0)</f>
        <v>0</v>
      </c>
      <c r="BF186" s="196">
        <f>IF(N186="snížená",J186,0)</f>
        <v>0</v>
      </c>
      <c r="BG186" s="196">
        <f>IF(N186="zákl. přenesená",J186,0)</f>
        <v>0</v>
      </c>
      <c r="BH186" s="196">
        <f>IF(N186="sníž. přenesená",J186,0)</f>
        <v>0</v>
      </c>
      <c r="BI186" s="196">
        <f>IF(N186="nulová",J186,0)</f>
        <v>0</v>
      </c>
      <c r="BJ186" s="3" t="s">
        <v>20</v>
      </c>
      <c r="BK186" s="196">
        <f>ROUND(I186*H186,2)</f>
        <v>0</v>
      </c>
      <c r="BL186" s="3" t="s">
        <v>138</v>
      </c>
      <c r="BM186" s="195" t="s">
        <v>290</v>
      </c>
    </row>
    <row r="187" spans="1:65" s="25" customFormat="1" x14ac:dyDescent="0.2">
      <c r="A187" s="21"/>
      <c r="B187" s="20"/>
      <c r="C187" s="21"/>
      <c r="D187" s="197" t="s">
        <v>126</v>
      </c>
      <c r="E187" s="21"/>
      <c r="F187" s="198" t="s">
        <v>289</v>
      </c>
      <c r="G187" s="21"/>
      <c r="H187" s="21"/>
      <c r="I187" s="21"/>
      <c r="J187" s="21"/>
      <c r="K187" s="21"/>
      <c r="L187" s="24"/>
      <c r="M187" s="199"/>
      <c r="N187" s="200"/>
      <c r="O187" s="59"/>
      <c r="P187" s="59"/>
      <c r="Q187" s="59"/>
      <c r="R187" s="59"/>
      <c r="S187" s="59"/>
      <c r="T187" s="60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T187" s="3" t="s">
        <v>126</v>
      </c>
      <c r="AU187" s="3" t="s">
        <v>86</v>
      </c>
    </row>
    <row r="188" spans="1:65" s="25" customFormat="1" ht="19.5" x14ac:dyDescent="0.2">
      <c r="A188" s="21"/>
      <c r="B188" s="20"/>
      <c r="C188" s="21"/>
      <c r="D188" s="197" t="s">
        <v>127</v>
      </c>
      <c r="E188" s="21"/>
      <c r="F188" s="201" t="s">
        <v>282</v>
      </c>
      <c r="G188" s="21"/>
      <c r="H188" s="21"/>
      <c r="I188" s="21"/>
      <c r="J188" s="21"/>
      <c r="K188" s="21"/>
      <c r="L188" s="24"/>
      <c r="M188" s="199"/>
      <c r="N188" s="200"/>
      <c r="O188" s="59"/>
      <c r="P188" s="59"/>
      <c r="Q188" s="59"/>
      <c r="R188" s="59"/>
      <c r="S188" s="59"/>
      <c r="T188" s="60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T188" s="3" t="s">
        <v>127</v>
      </c>
      <c r="AU188" s="3" t="s">
        <v>86</v>
      </c>
    </row>
    <row r="189" spans="1:65" s="25" customFormat="1" ht="14.45" customHeight="1" x14ac:dyDescent="0.2">
      <c r="A189" s="21"/>
      <c r="B189" s="20"/>
      <c r="C189" s="184" t="s">
        <v>291</v>
      </c>
      <c r="D189" s="184" t="s">
        <v>119</v>
      </c>
      <c r="E189" s="185" t="s">
        <v>292</v>
      </c>
      <c r="F189" s="186" t="s">
        <v>293</v>
      </c>
      <c r="G189" s="187" t="s">
        <v>280</v>
      </c>
      <c r="H189" s="188">
        <v>1</v>
      </c>
      <c r="I189" s="189"/>
      <c r="J189" s="190">
        <f>ROUND(I189*H189,2)</f>
        <v>0</v>
      </c>
      <c r="K189" s="186"/>
      <c r="L189" s="24"/>
      <c r="M189" s="191"/>
      <c r="N189" s="192" t="s">
        <v>43</v>
      </c>
      <c r="O189" s="59"/>
      <c r="P189" s="193">
        <f>O189*H189</f>
        <v>0</v>
      </c>
      <c r="Q189" s="193">
        <v>0.01</v>
      </c>
      <c r="R189" s="193">
        <f>Q189*H189</f>
        <v>0.01</v>
      </c>
      <c r="S189" s="193">
        <v>0</v>
      </c>
      <c r="T189" s="194">
        <f>S189*H189</f>
        <v>0</v>
      </c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R189" s="195" t="s">
        <v>138</v>
      </c>
      <c r="AT189" s="195" t="s">
        <v>119</v>
      </c>
      <c r="AU189" s="195" t="s">
        <v>86</v>
      </c>
      <c r="AY189" s="3" t="s">
        <v>116</v>
      </c>
      <c r="BE189" s="196">
        <f>IF(N189="základní",J189,0)</f>
        <v>0</v>
      </c>
      <c r="BF189" s="196">
        <f>IF(N189="snížená",J189,0)</f>
        <v>0</v>
      </c>
      <c r="BG189" s="196">
        <f>IF(N189="zákl. přenesená",J189,0)</f>
        <v>0</v>
      </c>
      <c r="BH189" s="196">
        <f>IF(N189="sníž. přenesená",J189,0)</f>
        <v>0</v>
      </c>
      <c r="BI189" s="196">
        <f>IF(N189="nulová",J189,0)</f>
        <v>0</v>
      </c>
      <c r="BJ189" s="3" t="s">
        <v>20</v>
      </c>
      <c r="BK189" s="196">
        <f>ROUND(I189*H189,2)</f>
        <v>0</v>
      </c>
      <c r="BL189" s="3" t="s">
        <v>138</v>
      </c>
      <c r="BM189" s="195" t="s">
        <v>294</v>
      </c>
    </row>
    <row r="190" spans="1:65" s="25" customFormat="1" x14ac:dyDescent="0.2">
      <c r="A190" s="21"/>
      <c r="B190" s="20"/>
      <c r="C190" s="21"/>
      <c r="D190" s="197" t="s">
        <v>126</v>
      </c>
      <c r="E190" s="21"/>
      <c r="F190" s="198" t="s">
        <v>293</v>
      </c>
      <c r="G190" s="21"/>
      <c r="H190" s="21"/>
      <c r="I190" s="21"/>
      <c r="J190" s="21"/>
      <c r="K190" s="21"/>
      <c r="L190" s="24"/>
      <c r="M190" s="199"/>
      <c r="N190" s="200"/>
      <c r="O190" s="59"/>
      <c r="P190" s="59"/>
      <c r="Q190" s="59"/>
      <c r="R190" s="59"/>
      <c r="S190" s="59"/>
      <c r="T190" s="60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T190" s="3" t="s">
        <v>126</v>
      </c>
      <c r="AU190" s="3" t="s">
        <v>86</v>
      </c>
    </row>
    <row r="191" spans="1:65" s="25" customFormat="1" ht="19.5" x14ac:dyDescent="0.2">
      <c r="A191" s="21"/>
      <c r="B191" s="20"/>
      <c r="C191" s="21"/>
      <c r="D191" s="197" t="s">
        <v>127</v>
      </c>
      <c r="E191" s="21"/>
      <c r="F191" s="201" t="s">
        <v>282</v>
      </c>
      <c r="G191" s="21"/>
      <c r="H191" s="21"/>
      <c r="I191" s="21"/>
      <c r="J191" s="21"/>
      <c r="K191" s="21"/>
      <c r="L191" s="24"/>
      <c r="M191" s="199"/>
      <c r="N191" s="200"/>
      <c r="O191" s="59"/>
      <c r="P191" s="59"/>
      <c r="Q191" s="59"/>
      <c r="R191" s="59"/>
      <c r="S191" s="59"/>
      <c r="T191" s="60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T191" s="3" t="s">
        <v>127</v>
      </c>
      <c r="AU191" s="3" t="s">
        <v>86</v>
      </c>
    </row>
    <row r="192" spans="1:65" s="25" customFormat="1" ht="14.45" customHeight="1" x14ac:dyDescent="0.2">
      <c r="A192" s="21"/>
      <c r="B192" s="20"/>
      <c r="C192" s="184" t="s">
        <v>295</v>
      </c>
      <c r="D192" s="184" t="s">
        <v>119</v>
      </c>
      <c r="E192" s="185" t="s">
        <v>296</v>
      </c>
      <c r="F192" s="186" t="s">
        <v>297</v>
      </c>
      <c r="G192" s="187" t="s">
        <v>298</v>
      </c>
      <c r="H192" s="188">
        <v>305</v>
      </c>
      <c r="I192" s="189"/>
      <c r="J192" s="190">
        <f>ROUND(I192*H192,2)</f>
        <v>0</v>
      </c>
      <c r="K192" s="186"/>
      <c r="L192" s="24"/>
      <c r="M192" s="191"/>
      <c r="N192" s="192" t="s">
        <v>43</v>
      </c>
      <c r="O192" s="59"/>
      <c r="P192" s="193">
        <f>O192*H192</f>
        <v>0</v>
      </c>
      <c r="Q192" s="193">
        <v>3.0140000000000004E-2</v>
      </c>
      <c r="R192" s="193">
        <f>Q192*H192</f>
        <v>9.1927000000000003</v>
      </c>
      <c r="S192" s="193">
        <v>0</v>
      </c>
      <c r="T192" s="194">
        <f>S192*H192</f>
        <v>0</v>
      </c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R192" s="195" t="s">
        <v>138</v>
      </c>
      <c r="AT192" s="195" t="s">
        <v>119</v>
      </c>
      <c r="AU192" s="195" t="s">
        <v>86</v>
      </c>
      <c r="AY192" s="3" t="s">
        <v>116</v>
      </c>
      <c r="BE192" s="196">
        <f>IF(N192="základní",J192,0)</f>
        <v>0</v>
      </c>
      <c r="BF192" s="196">
        <f>IF(N192="snížená",J192,0)</f>
        <v>0</v>
      </c>
      <c r="BG192" s="196">
        <f>IF(N192="zákl. přenesená",J192,0)</f>
        <v>0</v>
      </c>
      <c r="BH192" s="196">
        <f>IF(N192="sníž. přenesená",J192,0)</f>
        <v>0</v>
      </c>
      <c r="BI192" s="196">
        <f>IF(N192="nulová",J192,0)</f>
        <v>0</v>
      </c>
      <c r="BJ192" s="3" t="s">
        <v>20</v>
      </c>
      <c r="BK192" s="196">
        <f>ROUND(I192*H192,2)</f>
        <v>0</v>
      </c>
      <c r="BL192" s="3" t="s">
        <v>138</v>
      </c>
      <c r="BM192" s="195" t="s">
        <v>299</v>
      </c>
    </row>
    <row r="193" spans="1:65" s="25" customFormat="1" x14ac:dyDescent="0.2">
      <c r="A193" s="21"/>
      <c r="B193" s="20"/>
      <c r="C193" s="21"/>
      <c r="D193" s="197" t="s">
        <v>126</v>
      </c>
      <c r="E193" s="21"/>
      <c r="F193" s="198" t="s">
        <v>300</v>
      </c>
      <c r="G193" s="21"/>
      <c r="H193" s="21"/>
      <c r="I193" s="21"/>
      <c r="J193" s="21"/>
      <c r="K193" s="21"/>
      <c r="L193" s="24"/>
      <c r="M193" s="199"/>
      <c r="N193" s="200"/>
      <c r="O193" s="59"/>
      <c r="P193" s="59"/>
      <c r="Q193" s="59"/>
      <c r="R193" s="59"/>
      <c r="S193" s="59"/>
      <c r="T193" s="60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T193" s="3" t="s">
        <v>126</v>
      </c>
      <c r="AU193" s="3" t="s">
        <v>86</v>
      </c>
    </row>
    <row r="194" spans="1:65" s="25" customFormat="1" ht="29.25" x14ac:dyDescent="0.2">
      <c r="A194" s="21"/>
      <c r="B194" s="20"/>
      <c r="C194" s="21"/>
      <c r="D194" s="197" t="s">
        <v>127</v>
      </c>
      <c r="E194" s="21"/>
      <c r="F194" s="201" t="s">
        <v>301</v>
      </c>
      <c r="G194" s="21"/>
      <c r="H194" s="21"/>
      <c r="I194" s="21"/>
      <c r="J194" s="21"/>
      <c r="K194" s="21"/>
      <c r="L194" s="24"/>
      <c r="M194" s="199"/>
      <c r="N194" s="200"/>
      <c r="O194" s="59"/>
      <c r="P194" s="59"/>
      <c r="Q194" s="59"/>
      <c r="R194" s="59"/>
      <c r="S194" s="59"/>
      <c r="T194" s="60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T194" s="3" t="s">
        <v>127</v>
      </c>
      <c r="AU194" s="3" t="s">
        <v>86</v>
      </c>
    </row>
    <row r="195" spans="1:65" s="168" customFormat="1" ht="22.9" customHeight="1" x14ac:dyDescent="0.2">
      <c r="A195" s="170"/>
      <c r="B195" s="169"/>
      <c r="C195" s="170"/>
      <c r="D195" s="171" t="s">
        <v>77</v>
      </c>
      <c r="E195" s="182" t="s">
        <v>302</v>
      </c>
      <c r="F195" s="182" t="s">
        <v>303</v>
      </c>
      <c r="G195" s="170"/>
      <c r="H195" s="170"/>
      <c r="I195" s="170"/>
      <c r="J195" s="183">
        <f>BK195</f>
        <v>0</v>
      </c>
      <c r="K195" s="170"/>
      <c r="L195" s="174"/>
      <c r="M195" s="175"/>
      <c r="N195" s="176"/>
      <c r="O195" s="176"/>
      <c r="P195" s="177">
        <f>SUM(P196:P198)</f>
        <v>0</v>
      </c>
      <c r="Q195" s="176"/>
      <c r="R195" s="177">
        <f>SUM(R196:R198)</f>
        <v>0</v>
      </c>
      <c r="S195" s="176"/>
      <c r="T195" s="178">
        <f>SUM(T196:T198)</f>
        <v>0</v>
      </c>
      <c r="AR195" s="179" t="s">
        <v>20</v>
      </c>
      <c r="AT195" s="180" t="s">
        <v>77</v>
      </c>
      <c r="AU195" s="180" t="s">
        <v>20</v>
      </c>
      <c r="AY195" s="179" t="s">
        <v>116</v>
      </c>
      <c r="BK195" s="181">
        <f>SUM(BK196:BK198)</f>
        <v>0</v>
      </c>
    </row>
    <row r="196" spans="1:65" s="25" customFormat="1" ht="32.450000000000003" customHeight="1" x14ac:dyDescent="0.2">
      <c r="A196" s="21"/>
      <c r="B196" s="20"/>
      <c r="C196" s="184" t="s">
        <v>6</v>
      </c>
      <c r="D196" s="184" t="s">
        <v>119</v>
      </c>
      <c r="E196" s="185" t="s">
        <v>304</v>
      </c>
      <c r="F196" s="186" t="s">
        <v>305</v>
      </c>
      <c r="G196" s="187" t="s">
        <v>213</v>
      </c>
      <c r="H196" s="188">
        <v>439.34100000000001</v>
      </c>
      <c r="I196" s="189"/>
      <c r="J196" s="190">
        <f>ROUND(I196*H196,2)</f>
        <v>0</v>
      </c>
      <c r="K196" s="186" t="s">
        <v>146</v>
      </c>
      <c r="L196" s="24"/>
      <c r="M196" s="191"/>
      <c r="N196" s="192" t="s">
        <v>43</v>
      </c>
      <c r="O196" s="59"/>
      <c r="P196" s="193">
        <f>O196*H196</f>
        <v>0</v>
      </c>
      <c r="Q196" s="193">
        <v>0</v>
      </c>
      <c r="R196" s="193">
        <f>Q196*H196</f>
        <v>0</v>
      </c>
      <c r="S196" s="193">
        <v>0</v>
      </c>
      <c r="T196" s="194">
        <f>S196*H196</f>
        <v>0</v>
      </c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R196" s="195" t="s">
        <v>138</v>
      </c>
      <c r="AT196" s="195" t="s">
        <v>119</v>
      </c>
      <c r="AU196" s="195" t="s">
        <v>86</v>
      </c>
      <c r="AY196" s="3" t="s">
        <v>116</v>
      </c>
      <c r="BE196" s="196">
        <f>IF(N196="základní",J196,0)</f>
        <v>0</v>
      </c>
      <c r="BF196" s="196">
        <f>IF(N196="snížená",J196,0)</f>
        <v>0</v>
      </c>
      <c r="BG196" s="196">
        <f>IF(N196="zákl. přenesená",J196,0)</f>
        <v>0</v>
      </c>
      <c r="BH196" s="196">
        <f>IF(N196="sníž. přenesená",J196,0)</f>
        <v>0</v>
      </c>
      <c r="BI196" s="196">
        <f>IF(N196="nulová",J196,0)</f>
        <v>0</v>
      </c>
      <c r="BJ196" s="3" t="s">
        <v>20</v>
      </c>
      <c r="BK196" s="196">
        <f>ROUND(I196*H196,2)</f>
        <v>0</v>
      </c>
      <c r="BL196" s="3" t="s">
        <v>138</v>
      </c>
      <c r="BM196" s="195" t="s">
        <v>306</v>
      </c>
    </row>
    <row r="197" spans="1:65" s="25" customFormat="1" ht="29.25" x14ac:dyDescent="0.2">
      <c r="A197" s="21"/>
      <c r="B197" s="20"/>
      <c r="C197" s="21"/>
      <c r="D197" s="197" t="s">
        <v>126</v>
      </c>
      <c r="E197" s="21"/>
      <c r="F197" s="198" t="s">
        <v>307</v>
      </c>
      <c r="G197" s="21"/>
      <c r="H197" s="21"/>
      <c r="I197" s="21"/>
      <c r="J197" s="21"/>
      <c r="K197" s="21"/>
      <c r="L197" s="24"/>
      <c r="M197" s="199"/>
      <c r="N197" s="200"/>
      <c r="O197" s="59"/>
      <c r="P197" s="59"/>
      <c r="Q197" s="59"/>
      <c r="R197" s="59"/>
      <c r="S197" s="59"/>
      <c r="T197" s="60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T197" s="3" t="s">
        <v>126</v>
      </c>
      <c r="AU197" s="3" t="s">
        <v>86</v>
      </c>
    </row>
    <row r="198" spans="1:65" s="25" customFormat="1" ht="29.25" x14ac:dyDescent="0.2">
      <c r="A198" s="21"/>
      <c r="B198" s="20"/>
      <c r="C198" s="21"/>
      <c r="D198" s="197" t="s">
        <v>192</v>
      </c>
      <c r="E198" s="21"/>
      <c r="F198" s="201" t="s">
        <v>308</v>
      </c>
      <c r="G198" s="21"/>
      <c r="H198" s="21"/>
      <c r="I198" s="21"/>
      <c r="J198" s="21"/>
      <c r="K198" s="21"/>
      <c r="L198" s="24"/>
      <c r="M198" s="202"/>
      <c r="N198" s="203"/>
      <c r="O198" s="204"/>
      <c r="P198" s="204"/>
      <c r="Q198" s="204"/>
      <c r="R198" s="204"/>
      <c r="S198" s="204"/>
      <c r="T198" s="205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T198" s="3" t="s">
        <v>192</v>
      </c>
      <c r="AU198" s="3" t="s">
        <v>86</v>
      </c>
    </row>
    <row r="199" spans="1:65" s="25" customFormat="1" ht="6.95" customHeight="1" x14ac:dyDescent="0.2">
      <c r="A199" s="21"/>
      <c r="B199" s="41"/>
      <c r="C199" s="42"/>
      <c r="D199" s="42"/>
      <c r="E199" s="42"/>
      <c r="F199" s="42"/>
      <c r="G199" s="42"/>
      <c r="H199" s="42"/>
      <c r="I199" s="42"/>
      <c r="J199" s="42"/>
      <c r="K199" s="42"/>
      <c r="L199" s="24"/>
      <c r="M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</row>
  </sheetData>
  <sheetProtection algorithmName="SHA-512" hashValue="WUJ8dW9DVsfRJVvhj8kFaNs++fjW2RrEb5yl/t3ULKofoo/SBsOjItVfY4mQjenhTNczGf1a/gRr3uJuRDWPWg==" saltValue="GXklpL/WkCEInPiPmlmxjw==" spinCount="100000" sheet="1" selectLockedCells="1"/>
  <autoFilter ref="C121:K198" xr:uid="{00000000-0009-0000-0000-000002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.51180555555555551" footer="0"/>
  <pageSetup paperSize="9" firstPageNumber="0" fitToHeight="100" orientation="portrait" horizontalDpi="300" verticalDpi="300"/>
  <headerFooter alignWithMargins="0">
    <oddFooter>&amp;C&amp;"Arial CE,Běžné"&amp;8Strana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18</vt:i4>
      </vt:variant>
    </vt:vector>
  </HeadingPairs>
  <TitlesOfParts>
    <vt:vector size="21" baseType="lpstr">
      <vt:lpstr>Rekapitulace stavby</vt:lpstr>
      <vt:lpstr>0 - VRN</vt:lpstr>
      <vt:lpstr>01 - Zpřístupnění pěšinam...</vt:lpstr>
      <vt:lpstr>___xlnm.Print_Area_1</vt:lpstr>
      <vt:lpstr>___xlnm.Print_Area_2</vt:lpstr>
      <vt:lpstr>___xlnm.Print_Area_3</vt:lpstr>
      <vt:lpstr>___xlnm.Print_Titles_1</vt:lpstr>
      <vt:lpstr>___xlnm.Print_Titles_2</vt:lpstr>
      <vt:lpstr>___xlnm.Print_Titles_3</vt:lpstr>
      <vt:lpstr>__xlnm.Print_Area_1</vt:lpstr>
      <vt:lpstr>__xlnm.Print_Area_2</vt:lpstr>
      <vt:lpstr>__xlnm.Print_Area_3</vt:lpstr>
      <vt:lpstr>__xlnm.Print_Titles_1</vt:lpstr>
      <vt:lpstr>__xlnm.Print_Titles_2</vt:lpstr>
      <vt:lpstr>__xlnm.Print_Titles_3</vt:lpstr>
      <vt:lpstr>'0 - VRN'!Názvy_tisku</vt:lpstr>
      <vt:lpstr>'01 - Zpřístupnění pěšinam...'!Názvy_tisku</vt:lpstr>
      <vt:lpstr>'Rekapitulace stavby'!Názvy_tisku</vt:lpstr>
      <vt:lpstr>'0 - VRN'!Oblast_tisku</vt:lpstr>
      <vt:lpstr>'01 - Zpřístupnění pěšinam...'!Oblast_tisku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Ondřej Šindelář, Mgr.</cp:lastModifiedBy>
  <dcterms:created xsi:type="dcterms:W3CDTF">2020-01-10T07:53:33Z</dcterms:created>
  <dcterms:modified xsi:type="dcterms:W3CDTF">2020-01-10T10:12:14Z</dcterms:modified>
</cp:coreProperties>
</file>